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диспан'!$A$1:$K$210</definedName>
    <definedName name="Excel_BuiltIn_Print_Area" localSheetId="0">'524 и 546 554 зрк с п сб и 313 648 зрк и диспан'!$A$2:$I$210</definedName>
    <definedName name="_xlnm_Print_Area" localSheetId="0">'524 и 546 554 зрк с п сб и 313 648 зрк и диспан'!$A$2:$I$209</definedName>
    <definedName name="_xlnm_Print_Area_0" localSheetId="0">'524 и 546 554 зрк с п сб и 313 648 зрк и диспан'!$A$2:$I$210</definedName>
    <definedName name="_xlnm_Print_Area_0_0" localSheetId="0">'524 и 546 554 зрк с п сб и 313 648 зрк и диспан'!$A$2:$H$209</definedName>
    <definedName name="_xlnm_Print_Area_0_0_0" localSheetId="0">'524 и 546 554 зрк с п сб и 313 648 зрк и диспан'!$A$2:$H$210</definedName>
    <definedName name="_xlnm_Print_Area_0_0_0_0" localSheetId="0">'524 и 546 554 зрк с п сб и 313 648 зрк и диспан'!$A$2:$G$210</definedName>
  </definedNames>
  <calcPr fullCalcOnLoad="1"/>
</workbook>
</file>

<file path=xl/sharedStrings.xml><?xml version="1.0" encoding="utf-8"?>
<sst xmlns="http://schemas.openxmlformats.org/spreadsheetml/2006/main" count="357" uniqueCount="103">
  <si>
    <t xml:space="preserve">Приложение </t>
  </si>
  <si>
    <t xml:space="preserve">к постановлению администрации города </t>
  </si>
  <si>
    <t>Евпатории Республики Крым</t>
  </si>
  <si>
    <t>от____________ №_____________</t>
  </si>
  <si>
    <t xml:space="preserve">Приложение № 3 </t>
  </si>
  <si>
    <t xml:space="preserve"> к муниципальной программе  </t>
  </si>
  <si>
    <t xml:space="preserve"> «Социальная защита населения городского</t>
  </si>
  <si>
    <t xml:space="preserve"> округа Евпатория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</si>
  <si>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</si>
  <si>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</si>
  <si>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</si>
  <si>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</si>
  <si>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</si>
  <si>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</si>
  <si>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</si>
  <si>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</si>
  <si>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</si>
  <si>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</si>
  <si>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</si>
  <si>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</si>
  <si>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</si>
  <si>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</si>
  <si>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</si>
  <si>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</si>
  <si>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</si>
  <si>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</si>
  <si>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</si>
  <si>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</si>
  <si>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</si>
  <si>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</si>
  <si>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</si>
  <si>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</si>
  <si>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</si>
  <si>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</si>
  <si>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</si>
  <si>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</si>
  <si>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</si>
  <si>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</si>
  <si>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</si>
  <si>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</si>
  <si>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</si>
  <si>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</si>
  <si>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</si>
  <si>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</si>
  <si>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</si>
  <si>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</si>
  <si>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</si>
  <si>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</si>
  <si>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</si>
  <si>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</si>
  <si>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</si>
  <si>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</si>
  <si>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</si>
  <si>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</si>
  <si>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</si>
  <si>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</si>
  <si>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</si>
  <si>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</si>
  <si>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</si>
  <si>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</si>
  <si>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</si>
  <si>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</si>
  <si>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</si>
  <si>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</si>
  <si>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</si>
  <si>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1.16</t>
  </si>
  <si>
    <t>Закупка работ по монтажу системы видеонаблюдения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</si>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</sst>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top" wrapText="1"/>
    </xf>
    <xf numFmtId="164" fontId="4" fillId="0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4" fillId="0" borderId="2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top"/>
    </xf>
    <xf numFmtId="164" fontId="2" fillId="0" borderId="2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0" applyFont="1" applyFill="1" applyBorder="1" applyAlignment="1">
      <alignment horizontal="left" vertical="top" wrapText="1" readingOrder="1"/>
    </xf>
    <xf numFmtId="164" fontId="3" fillId="0" borderId="1" xfId="0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2" fillId="0" borderId="1" xfId="0" applyNumberFormat="1" applyFont="1" applyFill="1" applyBorder="1" applyAlignment="1">
      <alignment horizontal="left" vertical="top"/>
    </xf>
    <xf numFmtId="165" fontId="2" fillId="0" borderId="2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 readingOrder="1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justify" vertical="top" wrapText="1"/>
    </xf>
    <xf numFmtId="167" fontId="3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9"/>
  <sheetViews>
    <sheetView tabSelected="1" view="pageBreakPreview" zoomScale="90" zoomScaleNormal="70" zoomScaleSheetLayoutView="90" workbookViewId="0" topLeftCell="A1">
      <selection activeCell="K12" sqref="K12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57421875" style="3" customWidth="1"/>
    <col min="6" max="8" width="19.57421875" style="3" customWidth="1"/>
    <col min="9" max="9" width="29.421875" style="3" customWidth="1"/>
    <col min="10" max="11" width="19.57421875" style="3" customWidth="1"/>
    <col min="12" max="16384" width="9.8515625" style="3" customWidth="1"/>
  </cols>
  <sheetData>
    <row r="1" spans="6:11" ht="18.75" customHeight="1">
      <c r="F1" s="1"/>
      <c r="G1" s="4"/>
      <c r="H1" s="4"/>
      <c r="I1" s="5"/>
      <c r="J1" s="6"/>
      <c r="K1" s="5"/>
    </row>
    <row r="2" spans="7:11" ht="18.75" customHeight="1">
      <c r="G2" s="4"/>
      <c r="H2" s="4"/>
      <c r="I2" s="6" t="s">
        <v>0</v>
      </c>
      <c r="J2" s="6"/>
      <c r="K2" s="6"/>
    </row>
    <row r="3" spans="7:11" ht="18.75" customHeight="1">
      <c r="G3" s="4"/>
      <c r="H3" s="4"/>
      <c r="I3" s="6" t="s">
        <v>1</v>
      </c>
      <c r="J3" s="6"/>
      <c r="K3" s="6"/>
    </row>
    <row r="4" spans="7:11" ht="18.75" customHeight="1">
      <c r="G4" s="4"/>
      <c r="H4" s="4"/>
      <c r="I4" s="6" t="s">
        <v>2</v>
      </c>
      <c r="J4" s="6"/>
      <c r="K4" s="6"/>
    </row>
    <row r="5" spans="6:11" ht="24" customHeight="1">
      <c r="F5" s="7"/>
      <c r="G5" s="4"/>
      <c r="H5" s="4"/>
      <c r="I5" s="6" t="s">
        <v>3</v>
      </c>
      <c r="J5" s="6"/>
      <c r="K5" s="6"/>
    </row>
    <row r="6" spans="6:11" ht="18.75">
      <c r="F6" s="7"/>
      <c r="G6" s="4"/>
      <c r="H6" s="4"/>
      <c r="I6" s="4"/>
      <c r="J6" s="5"/>
      <c r="K6" s="5"/>
    </row>
    <row r="7" spans="6:11" ht="18.75">
      <c r="F7" s="7"/>
      <c r="G7" s="4"/>
      <c r="H7" s="4"/>
      <c r="I7" s="4"/>
      <c r="J7" s="5"/>
      <c r="K7" s="5"/>
    </row>
    <row r="8" spans="5:9" ht="48" customHeight="1">
      <c r="E8" s="8"/>
      <c r="G8" s="4"/>
      <c r="H8" s="4"/>
      <c r="I8" s="9" t="s">
        <v>4</v>
      </c>
    </row>
    <row r="9" spans="5:10" ht="23.25" customHeight="1">
      <c r="E9" s="8"/>
      <c r="G9" s="4"/>
      <c r="H9" s="4"/>
      <c r="I9" s="10" t="s">
        <v>5</v>
      </c>
      <c r="J9" s="10"/>
    </row>
    <row r="10" spans="5:10" ht="23.25" customHeight="1">
      <c r="E10" s="8"/>
      <c r="G10" s="4"/>
      <c r="H10" s="4"/>
      <c r="I10" s="10" t="s">
        <v>6</v>
      </c>
      <c r="J10" s="10"/>
    </row>
    <row r="11" spans="5:10" ht="23.25" customHeight="1">
      <c r="E11" s="8"/>
      <c r="G11" s="4"/>
      <c r="H11" s="4"/>
      <c r="I11" s="10" t="s">
        <v>7</v>
      </c>
      <c r="J11" s="10"/>
    </row>
    <row r="12" spans="5:9" ht="23.25" customHeight="1">
      <c r="E12" s="8"/>
      <c r="G12" s="4"/>
      <c r="H12" s="4"/>
      <c r="I12" s="10"/>
    </row>
    <row r="13" spans="5:9" ht="23.25" customHeight="1">
      <c r="E13" s="8"/>
      <c r="G13" s="4"/>
      <c r="H13" s="4"/>
      <c r="I13" s="4"/>
    </row>
    <row r="14" spans="1:11" ht="18.75">
      <c r="A14" s="11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ht="19.5" customHeight="1">
      <c r="E15" s="1"/>
    </row>
    <row r="16" spans="1:11" ht="18.75" customHeight="1">
      <c r="A16" s="12" t="s">
        <v>9</v>
      </c>
      <c r="B16" s="13" t="s">
        <v>10</v>
      </c>
      <c r="C16" s="13" t="s">
        <v>11</v>
      </c>
      <c r="D16" s="13" t="s">
        <v>12</v>
      </c>
      <c r="E16" s="14" t="s">
        <v>13</v>
      </c>
      <c r="F16" s="13" t="s">
        <v>14</v>
      </c>
      <c r="G16" s="15" t="s">
        <v>15</v>
      </c>
      <c r="H16" s="15">
        <v>2022</v>
      </c>
      <c r="I16" s="15">
        <v>2023</v>
      </c>
      <c r="J16" s="15"/>
      <c r="K16" s="15"/>
    </row>
    <row r="17" spans="1:11" ht="21" customHeight="1">
      <c r="A17" s="12"/>
      <c r="B17" s="13"/>
      <c r="C17" s="13"/>
      <c r="D17" s="13"/>
      <c r="E17" s="14"/>
      <c r="F17" s="13"/>
      <c r="G17" s="15" t="s">
        <v>16</v>
      </c>
      <c r="H17" s="15" t="s">
        <v>17</v>
      </c>
      <c r="I17" s="15" t="s">
        <v>18</v>
      </c>
      <c r="J17" s="15" t="s">
        <v>19</v>
      </c>
      <c r="K17" s="15" t="s">
        <v>20</v>
      </c>
    </row>
    <row r="18" spans="1:11" ht="45.75" customHeight="1">
      <c r="A18" s="12"/>
      <c r="B18" s="13"/>
      <c r="C18" s="13"/>
      <c r="D18" s="13"/>
      <c r="E18" s="14"/>
      <c r="F18" s="13"/>
      <c r="G18" s="15"/>
      <c r="H18" s="15"/>
      <c r="I18" s="15"/>
      <c r="J18" s="15"/>
      <c r="K18" s="15"/>
    </row>
    <row r="19" spans="1:11" ht="18.75">
      <c r="A19" s="16">
        <v>1</v>
      </c>
      <c r="B19" s="17">
        <v>2</v>
      </c>
      <c r="C19" s="17">
        <v>3</v>
      </c>
      <c r="D19" s="17">
        <v>4</v>
      </c>
      <c r="E19" s="16">
        <v>5</v>
      </c>
      <c r="F19" s="16">
        <v>6</v>
      </c>
      <c r="G19" s="16">
        <v>7</v>
      </c>
      <c r="H19" s="18">
        <v>8</v>
      </c>
      <c r="I19" s="18">
        <v>9</v>
      </c>
      <c r="J19" s="18">
        <v>10</v>
      </c>
      <c r="K19" s="18"/>
    </row>
    <row r="20" spans="1:11" ht="23.25" customHeight="1">
      <c r="A20" s="19">
        <v>1</v>
      </c>
      <c r="B20" s="12" t="s">
        <v>21</v>
      </c>
      <c r="C20" s="12" t="s">
        <v>22</v>
      </c>
      <c r="D20" s="20" t="s">
        <v>23</v>
      </c>
      <c r="E20" s="21" t="s">
        <v>24</v>
      </c>
      <c r="F20" s="22">
        <f>F23</f>
        <v>22905.073140000004</v>
      </c>
      <c r="G20" s="22">
        <f>G23</f>
        <v>4246.25714</v>
      </c>
      <c r="H20" s="22">
        <f>H23</f>
        <v>4581.547</v>
      </c>
      <c r="I20" s="22">
        <f>I23</f>
        <v>4692.423</v>
      </c>
      <c r="J20" s="22">
        <f>J23</f>
        <v>4692.423000000001</v>
      </c>
      <c r="K20" s="22">
        <f>K23</f>
        <v>4692.423000000001</v>
      </c>
    </row>
    <row r="21" spans="1:11" ht="33" customHeight="1">
      <c r="A21" s="19"/>
      <c r="B21" s="12"/>
      <c r="C21" s="12"/>
      <c r="D21" s="20"/>
      <c r="E21" s="23" t="s">
        <v>25</v>
      </c>
      <c r="F21" s="24"/>
      <c r="G21" s="25"/>
      <c r="H21" s="26"/>
      <c r="I21" s="26"/>
      <c r="J21" s="27"/>
      <c r="K21" s="27"/>
    </row>
    <row r="22" spans="1:11" ht="33" customHeight="1">
      <c r="A22" s="19"/>
      <c r="B22" s="12"/>
      <c r="C22" s="12"/>
      <c r="D22" s="20"/>
      <c r="E22" s="23" t="s">
        <v>26</v>
      </c>
      <c r="F22" s="24"/>
      <c r="G22" s="25"/>
      <c r="H22" s="26"/>
      <c r="I22" s="26"/>
      <c r="J22" s="27"/>
      <c r="K22" s="27"/>
    </row>
    <row r="23" spans="1:11" ht="23.25" customHeight="1">
      <c r="A23" s="19"/>
      <c r="B23" s="12"/>
      <c r="C23" s="12"/>
      <c r="D23" s="20"/>
      <c r="E23" s="23" t="s">
        <v>27</v>
      </c>
      <c r="F23" s="24">
        <f>F25+F30+F35+F40+F45+F50+F65+F70+F75+F80+F85+F90+F95+F100+F105+F113</f>
        <v>22905.073140000004</v>
      </c>
      <c r="G23" s="24">
        <f>G25+G30+G35+G40+G45+G50+G65+G70+G75+G80+G85+G90+G95+G100+G105+G113</f>
        <v>4246.25714</v>
      </c>
      <c r="H23" s="24">
        <f>H25+H30+H35+H40+H45+H50+H65+H70+H75+H80+H85+H90+H95+H100+H105+H113</f>
        <v>4581.547</v>
      </c>
      <c r="I23" s="24">
        <f>I25+I30+I35+I40+I45+I50+I65+I70+I75+I80+I85+I90+I95+I100+I105+I113</f>
        <v>4692.423</v>
      </c>
      <c r="J23" s="24">
        <f>J25+J30+J35+J40+J45+J50+J65+J70+J75+J80+J85+J90+J95+J100+J105+J113</f>
        <v>4692.423000000001</v>
      </c>
      <c r="K23" s="24">
        <f>K25+K30+K35+K40+K45+K50+K65+K70+K75+K80+K85+K90+K95+K100+K105+K113</f>
        <v>4692.423000000001</v>
      </c>
    </row>
    <row r="24" spans="1:11" ht="48.75" customHeight="1">
      <c r="A24" s="19"/>
      <c r="B24" s="12"/>
      <c r="C24" s="12"/>
      <c r="D24" s="20"/>
      <c r="E24" s="28" t="s">
        <v>28</v>
      </c>
      <c r="F24" s="24"/>
      <c r="G24" s="25"/>
      <c r="H24" s="26"/>
      <c r="I24" s="26"/>
      <c r="J24" s="27"/>
      <c r="K24" s="27"/>
    </row>
    <row r="25" spans="1:11" ht="23.25" customHeight="1">
      <c r="A25" s="19" t="s">
        <v>29</v>
      </c>
      <c r="B25" s="12" t="s">
        <v>30</v>
      </c>
      <c r="C25" s="12" t="s">
        <v>22</v>
      </c>
      <c r="D25" s="20" t="s">
        <v>23</v>
      </c>
      <c r="E25" s="21" t="s">
        <v>24</v>
      </c>
      <c r="F25" s="22">
        <f>F28</f>
        <v>10082.7698</v>
      </c>
      <c r="G25" s="29">
        <f>SUM(G26:G29)</f>
        <v>1264.8388</v>
      </c>
      <c r="H25" s="29">
        <f>SUM(H26:H29)</f>
        <v>1629.409</v>
      </c>
      <c r="I25" s="29">
        <f>SUM(I26:I29)</f>
        <v>1848.923</v>
      </c>
      <c r="J25" s="29">
        <f>SUM(J26:J29)</f>
        <v>2671.557</v>
      </c>
      <c r="K25" s="29">
        <f>SUM(K26:K29)</f>
        <v>2668.042</v>
      </c>
    </row>
    <row r="26" spans="1:11" ht="23.25" customHeight="1">
      <c r="A26" s="19"/>
      <c r="B26" s="12"/>
      <c r="C26" s="12"/>
      <c r="D26" s="20"/>
      <c r="E26" s="23" t="s">
        <v>25</v>
      </c>
      <c r="F26" s="24"/>
      <c r="G26" s="25"/>
      <c r="H26" s="25"/>
      <c r="I26" s="25"/>
      <c r="J26" s="27"/>
      <c r="K26" s="27"/>
    </row>
    <row r="27" spans="1:11" ht="31.5" customHeight="1">
      <c r="A27" s="19"/>
      <c r="B27" s="12"/>
      <c r="C27" s="12"/>
      <c r="D27" s="20"/>
      <c r="E27" s="23" t="s">
        <v>26</v>
      </c>
      <c r="F27" s="24"/>
      <c r="G27" s="25"/>
      <c r="H27" s="25"/>
      <c r="I27" s="25"/>
      <c r="J27" s="27"/>
      <c r="K27" s="27"/>
    </row>
    <row r="28" spans="1:11" ht="23.25" customHeight="1">
      <c r="A28" s="19"/>
      <c r="B28" s="12"/>
      <c r="C28" s="12"/>
      <c r="D28" s="20"/>
      <c r="E28" s="23" t="s">
        <v>27</v>
      </c>
      <c r="F28" s="24">
        <f>G28+H28+I28+J28+K28</f>
        <v>10082.7698</v>
      </c>
      <c r="G28" s="30">
        <v>1264.8388</v>
      </c>
      <c r="H28" s="30">
        <v>1629.409</v>
      </c>
      <c r="I28" s="30">
        <f>1848.923</f>
        <v>1848.923</v>
      </c>
      <c r="J28" s="30">
        <f>30.656+2640.901</f>
        <v>2671.557</v>
      </c>
      <c r="K28" s="30">
        <f>30.656+2637.386</f>
        <v>2668.042</v>
      </c>
    </row>
    <row r="29" spans="1:11" ht="60.75" customHeight="1">
      <c r="A29" s="19"/>
      <c r="B29" s="12"/>
      <c r="C29" s="12"/>
      <c r="D29" s="20"/>
      <c r="E29" s="28" t="s">
        <v>28</v>
      </c>
      <c r="F29" s="24"/>
      <c r="G29" s="31"/>
      <c r="H29" s="31"/>
      <c r="I29" s="31"/>
      <c r="J29" s="27"/>
      <c r="K29" s="27"/>
    </row>
    <row r="30" spans="1:11" ht="23.25" customHeight="1">
      <c r="A30" s="19" t="s">
        <v>31</v>
      </c>
      <c r="B30" s="12" t="s">
        <v>32</v>
      </c>
      <c r="C30" s="12" t="s">
        <v>22</v>
      </c>
      <c r="D30" s="20" t="s">
        <v>23</v>
      </c>
      <c r="E30" s="21" t="s">
        <v>24</v>
      </c>
      <c r="F30" s="22">
        <f>F33</f>
        <v>206.71519999999998</v>
      </c>
      <c r="G30" s="29">
        <f>SUM(G31:G34)</f>
        <v>46.1472</v>
      </c>
      <c r="H30" s="29">
        <f>SUM(H31:H34)</f>
        <v>45.965</v>
      </c>
      <c r="I30" s="29">
        <f>SUM(I31:I34)</f>
        <v>38.201</v>
      </c>
      <c r="J30" s="29">
        <f>SUM(J31:J34)</f>
        <v>38.201</v>
      </c>
      <c r="K30" s="29">
        <f>SUM(K31:K34)</f>
        <v>38.201</v>
      </c>
    </row>
    <row r="31" spans="1:11" ht="23.25" customHeight="1">
      <c r="A31" s="19"/>
      <c r="B31" s="12"/>
      <c r="C31" s="12"/>
      <c r="D31" s="20"/>
      <c r="E31" s="23" t="s">
        <v>25</v>
      </c>
      <c r="F31" s="24"/>
      <c r="G31" s="25"/>
      <c r="H31" s="25"/>
      <c r="I31" s="25"/>
      <c r="J31" s="27"/>
      <c r="K31" s="27"/>
    </row>
    <row r="32" spans="1:11" ht="23.25" customHeight="1">
      <c r="A32" s="19"/>
      <c r="B32" s="12"/>
      <c r="C32" s="12"/>
      <c r="D32" s="20"/>
      <c r="E32" s="23" t="s">
        <v>26</v>
      </c>
      <c r="F32" s="24"/>
      <c r="G32" s="25"/>
      <c r="H32" s="25"/>
      <c r="I32" s="25"/>
      <c r="J32" s="27"/>
      <c r="K32" s="27"/>
    </row>
    <row r="33" spans="1:11" ht="23.25" customHeight="1">
      <c r="A33" s="19"/>
      <c r="B33" s="12"/>
      <c r="C33" s="12"/>
      <c r="D33" s="20"/>
      <c r="E33" s="23" t="s">
        <v>27</v>
      </c>
      <c r="F33" s="24">
        <f>G33+H33+I33+J33+K33</f>
        <v>206.71519999999998</v>
      </c>
      <c r="G33" s="30">
        <v>46.1472</v>
      </c>
      <c r="H33" s="30">
        <v>45.965</v>
      </c>
      <c r="I33" s="30">
        <f>0.201+38</f>
        <v>38.201</v>
      </c>
      <c r="J33" s="30">
        <v>38.201</v>
      </c>
      <c r="K33" s="30">
        <v>38.201</v>
      </c>
    </row>
    <row r="34" spans="1:11" ht="70.5" customHeight="1">
      <c r="A34" s="19"/>
      <c r="B34" s="12"/>
      <c r="C34" s="12"/>
      <c r="D34" s="20"/>
      <c r="E34" s="28" t="s">
        <v>28</v>
      </c>
      <c r="F34" s="24"/>
      <c r="G34" s="25"/>
      <c r="H34" s="25"/>
      <c r="I34" s="25"/>
      <c r="J34" s="27"/>
      <c r="K34" s="27"/>
    </row>
    <row r="35" spans="1:11" ht="23.25" customHeight="1">
      <c r="A35" s="19" t="s">
        <v>33</v>
      </c>
      <c r="B35" s="12" t="s">
        <v>34</v>
      </c>
      <c r="C35" s="12" t="s">
        <v>22</v>
      </c>
      <c r="D35" s="20" t="s">
        <v>23</v>
      </c>
      <c r="E35" s="21" t="s">
        <v>24</v>
      </c>
      <c r="F35" s="22">
        <f>F38</f>
        <v>619.596</v>
      </c>
      <c r="G35" s="29">
        <f>SUM(G36:G39)</f>
        <v>137.895</v>
      </c>
      <c r="H35" s="29">
        <f>SUM(H36:H39)</f>
        <v>137.895</v>
      </c>
      <c r="I35" s="29">
        <f>SUM(I36:I39)</f>
        <v>114.602</v>
      </c>
      <c r="J35" s="29">
        <f>SUM(J36:J39)</f>
        <v>114.602</v>
      </c>
      <c r="K35" s="29">
        <f>SUM(K36:K39)</f>
        <v>114.602</v>
      </c>
    </row>
    <row r="36" spans="1:11" ht="23.25" customHeight="1">
      <c r="A36" s="19"/>
      <c r="B36" s="12"/>
      <c r="C36" s="12"/>
      <c r="D36" s="20"/>
      <c r="E36" s="23" t="s">
        <v>25</v>
      </c>
      <c r="F36" s="24"/>
      <c r="G36" s="25"/>
      <c r="H36" s="25"/>
      <c r="I36" s="25"/>
      <c r="J36" s="27"/>
      <c r="K36" s="27"/>
    </row>
    <row r="37" spans="1:11" ht="34.5" customHeight="1">
      <c r="A37" s="19"/>
      <c r="B37" s="12"/>
      <c r="C37" s="12"/>
      <c r="D37" s="20"/>
      <c r="E37" s="23" t="s">
        <v>26</v>
      </c>
      <c r="F37" s="24"/>
      <c r="G37" s="25"/>
      <c r="H37" s="25"/>
      <c r="I37" s="25"/>
      <c r="J37" s="27"/>
      <c r="K37" s="27"/>
    </row>
    <row r="38" spans="1:11" ht="23.25" customHeight="1">
      <c r="A38" s="19"/>
      <c r="B38" s="12"/>
      <c r="C38" s="12"/>
      <c r="D38" s="20"/>
      <c r="E38" s="23" t="s">
        <v>27</v>
      </c>
      <c r="F38" s="24">
        <f>G38+H38+I38+J38+K38</f>
        <v>619.596</v>
      </c>
      <c r="G38" s="30">
        <v>137.895</v>
      </c>
      <c r="H38" s="30">
        <v>137.895</v>
      </c>
      <c r="I38" s="30">
        <f>0.602+114</f>
        <v>114.602</v>
      </c>
      <c r="J38" s="30">
        <v>114.602</v>
      </c>
      <c r="K38" s="30">
        <v>114.602</v>
      </c>
    </row>
    <row r="39" spans="1:11" ht="67.5" customHeight="1">
      <c r="A39" s="19"/>
      <c r="B39" s="12"/>
      <c r="C39" s="12"/>
      <c r="D39" s="20"/>
      <c r="E39" s="28" t="s">
        <v>28</v>
      </c>
      <c r="F39" s="24"/>
      <c r="G39" s="25"/>
      <c r="H39" s="25"/>
      <c r="I39" s="25"/>
      <c r="J39" s="27"/>
      <c r="K39" s="27"/>
    </row>
    <row r="40" spans="1:11" ht="23.25" customHeight="1">
      <c r="A40" s="19" t="s">
        <v>35</v>
      </c>
      <c r="B40" s="12" t="s">
        <v>36</v>
      </c>
      <c r="C40" s="12" t="s">
        <v>22</v>
      </c>
      <c r="D40" s="20" t="s">
        <v>23</v>
      </c>
      <c r="E40" s="21" t="s">
        <v>24</v>
      </c>
      <c r="F40" s="29">
        <f>SUM(F41:F44)</f>
        <v>510.6</v>
      </c>
      <c r="G40" s="29">
        <f>SUM(G41:G44)</f>
        <v>102.12</v>
      </c>
      <c r="H40" s="29">
        <f>SUM(H41:H44)</f>
        <v>102.12</v>
      </c>
      <c r="I40" s="29">
        <f>SUM(I41:I44)</f>
        <v>102.12</v>
      </c>
      <c r="J40" s="29">
        <f>SUM(J41:J44)</f>
        <v>102.12</v>
      </c>
      <c r="K40" s="29">
        <f>SUM(K41:K44)</f>
        <v>102.12</v>
      </c>
    </row>
    <row r="41" spans="1:11" ht="23.25" customHeight="1">
      <c r="A41" s="19"/>
      <c r="B41" s="12"/>
      <c r="C41" s="12"/>
      <c r="D41" s="20"/>
      <c r="E41" s="23" t="s">
        <v>25</v>
      </c>
      <c r="F41" s="24"/>
      <c r="G41" s="25"/>
      <c r="H41" s="25"/>
      <c r="I41" s="25"/>
      <c r="J41" s="27"/>
      <c r="K41" s="27"/>
    </row>
    <row r="42" spans="1:11" ht="36" customHeight="1">
      <c r="A42" s="19"/>
      <c r="B42" s="12"/>
      <c r="C42" s="12"/>
      <c r="D42" s="20"/>
      <c r="E42" s="23" t="s">
        <v>26</v>
      </c>
      <c r="F42" s="24"/>
      <c r="G42" s="25"/>
      <c r="H42" s="25"/>
      <c r="I42" s="25"/>
      <c r="J42" s="27"/>
      <c r="K42" s="27"/>
    </row>
    <row r="43" spans="1:11" ht="23.25" customHeight="1">
      <c r="A43" s="19"/>
      <c r="B43" s="12"/>
      <c r="C43" s="12"/>
      <c r="D43" s="20"/>
      <c r="E43" s="23" t="s">
        <v>27</v>
      </c>
      <c r="F43" s="24">
        <f>G43+H43+I43+J43+K43</f>
        <v>510.6</v>
      </c>
      <c r="G43" s="30">
        <v>102.12</v>
      </c>
      <c r="H43" s="30">
        <v>102.12</v>
      </c>
      <c r="I43" s="30">
        <v>102.12</v>
      </c>
      <c r="J43" s="30">
        <v>102.12</v>
      </c>
      <c r="K43" s="30">
        <v>102.12</v>
      </c>
    </row>
    <row r="44" spans="1:11" ht="38.25" customHeight="1">
      <c r="A44" s="19"/>
      <c r="B44" s="12"/>
      <c r="C44" s="12"/>
      <c r="D44" s="20"/>
      <c r="E44" s="28" t="s">
        <v>28</v>
      </c>
      <c r="F44" s="24"/>
      <c r="G44" s="25"/>
      <c r="H44" s="25"/>
      <c r="I44" s="25"/>
      <c r="J44" s="27"/>
      <c r="K44" s="27"/>
    </row>
    <row r="45" spans="1:11" ht="23.25" customHeight="1">
      <c r="A45" s="19" t="s">
        <v>37</v>
      </c>
      <c r="B45" s="12" t="s">
        <v>38</v>
      </c>
      <c r="C45" s="12" t="s">
        <v>39</v>
      </c>
      <c r="D45" s="20" t="s">
        <v>23</v>
      </c>
      <c r="E45" s="21" t="s">
        <v>24</v>
      </c>
      <c r="F45" s="29">
        <f>SUM(F46:F49)</f>
        <v>95.517</v>
      </c>
      <c r="G45" s="29">
        <f>SUM(G46:G49)</f>
        <v>63</v>
      </c>
      <c r="H45" s="29">
        <f>SUM(H46:H49)</f>
        <v>32.517</v>
      </c>
      <c r="I45" s="29">
        <f>SUM(I46:I49)</f>
        <v>0</v>
      </c>
      <c r="J45" s="29">
        <f>SUM(J46:J49)</f>
        <v>0</v>
      </c>
      <c r="K45" s="29">
        <f>SUM(K46:K49)</f>
        <v>0</v>
      </c>
    </row>
    <row r="46" spans="1:11" ht="23.25" customHeight="1">
      <c r="A46" s="19"/>
      <c r="B46" s="12"/>
      <c r="C46" s="12"/>
      <c r="D46" s="20"/>
      <c r="E46" s="23" t="s">
        <v>25</v>
      </c>
      <c r="F46" s="24"/>
      <c r="G46" s="25"/>
      <c r="H46" s="25"/>
      <c r="I46" s="25"/>
      <c r="J46" s="27"/>
      <c r="K46" s="27"/>
    </row>
    <row r="47" spans="1:11" ht="34.5" customHeight="1">
      <c r="A47" s="19"/>
      <c r="B47" s="12"/>
      <c r="C47" s="12"/>
      <c r="D47" s="20"/>
      <c r="E47" s="23" t="s">
        <v>26</v>
      </c>
      <c r="F47" s="24"/>
      <c r="G47" s="25"/>
      <c r="H47" s="25"/>
      <c r="I47" s="25"/>
      <c r="J47" s="27"/>
      <c r="K47" s="27"/>
    </row>
    <row r="48" spans="1:11" ht="23.25" customHeight="1">
      <c r="A48" s="19"/>
      <c r="B48" s="12"/>
      <c r="C48" s="12"/>
      <c r="D48" s="20"/>
      <c r="E48" s="23" t="s">
        <v>27</v>
      </c>
      <c r="F48" s="24">
        <f>G48+H48+I48+J48+K48</f>
        <v>95.517</v>
      </c>
      <c r="G48" s="30">
        <v>63</v>
      </c>
      <c r="H48" s="30">
        <v>32.517</v>
      </c>
      <c r="I48" s="30">
        <v>0</v>
      </c>
      <c r="J48" s="30">
        <v>0</v>
      </c>
      <c r="K48" s="30">
        <v>0</v>
      </c>
    </row>
    <row r="49" spans="1:11" ht="37.5" customHeight="1">
      <c r="A49" s="19"/>
      <c r="B49" s="12"/>
      <c r="C49" s="12"/>
      <c r="D49" s="20"/>
      <c r="E49" s="28" t="s">
        <v>28</v>
      </c>
      <c r="F49" s="24"/>
      <c r="G49" s="25"/>
      <c r="H49" s="25"/>
      <c r="I49" s="25"/>
      <c r="J49" s="27"/>
      <c r="K49" s="27"/>
    </row>
    <row r="50" spans="1:11" ht="23.25" customHeight="1">
      <c r="A50" s="19" t="s">
        <v>40</v>
      </c>
      <c r="B50" s="12" t="s">
        <v>41</v>
      </c>
      <c r="C50" s="12" t="s">
        <v>22</v>
      </c>
      <c r="D50" s="20" t="s">
        <v>23</v>
      </c>
      <c r="E50" s="21" t="s">
        <v>24</v>
      </c>
      <c r="F50" s="29">
        <f>SUM(F51:F54)</f>
        <v>1076.1</v>
      </c>
      <c r="G50" s="29">
        <f>SUM(G51:G54)</f>
        <v>89.1</v>
      </c>
      <c r="H50" s="29">
        <f>SUM(H51:H54)</f>
        <v>231</v>
      </c>
      <c r="I50" s="29">
        <f>SUM(I51:I54)</f>
        <v>252</v>
      </c>
      <c r="J50" s="29">
        <f>SUM(J51:J54)</f>
        <v>252</v>
      </c>
      <c r="K50" s="29">
        <f>SUM(K51:K54)</f>
        <v>252</v>
      </c>
    </row>
    <row r="51" spans="1:11" ht="23.25" customHeight="1">
      <c r="A51" s="19"/>
      <c r="B51" s="12"/>
      <c r="C51" s="12"/>
      <c r="D51" s="20"/>
      <c r="E51" s="23" t="s">
        <v>25</v>
      </c>
      <c r="F51" s="24"/>
      <c r="G51" s="25"/>
      <c r="H51" s="25"/>
      <c r="I51" s="25"/>
      <c r="J51" s="25"/>
      <c r="K51" s="25"/>
    </row>
    <row r="52" spans="1:11" ht="36.75" customHeight="1">
      <c r="A52" s="19"/>
      <c r="B52" s="12"/>
      <c r="C52" s="12"/>
      <c r="D52" s="20"/>
      <c r="E52" s="23" t="s">
        <v>26</v>
      </c>
      <c r="F52" s="24"/>
      <c r="G52" s="25"/>
      <c r="H52" s="25"/>
      <c r="I52" s="25"/>
      <c r="J52" s="25"/>
      <c r="K52" s="25"/>
    </row>
    <row r="53" spans="1:11" ht="23.25" customHeight="1">
      <c r="A53" s="19"/>
      <c r="B53" s="12"/>
      <c r="C53" s="12"/>
      <c r="D53" s="20"/>
      <c r="E53" s="23" t="s">
        <v>27</v>
      </c>
      <c r="F53" s="24">
        <f>G53+H53+I53+J53+K53</f>
        <v>1076.1</v>
      </c>
      <c r="G53" s="30">
        <f>G58+G63</f>
        <v>89.1</v>
      </c>
      <c r="H53" s="30">
        <f>H58+H63</f>
        <v>231</v>
      </c>
      <c r="I53" s="30">
        <f>I58+I63</f>
        <v>252</v>
      </c>
      <c r="J53" s="30">
        <f>J58+J63</f>
        <v>252</v>
      </c>
      <c r="K53" s="30">
        <f>K58+K63</f>
        <v>252</v>
      </c>
    </row>
    <row r="54" spans="1:11" ht="36" customHeight="1">
      <c r="A54" s="19"/>
      <c r="B54" s="12"/>
      <c r="C54" s="12"/>
      <c r="D54" s="20"/>
      <c r="E54" s="28" t="s">
        <v>28</v>
      </c>
      <c r="F54" s="24"/>
      <c r="G54" s="25"/>
      <c r="H54" s="26"/>
      <c r="I54" s="26"/>
      <c r="J54" s="27"/>
      <c r="K54" s="27"/>
    </row>
    <row r="55" spans="1:11" ht="23.25" customHeight="1">
      <c r="A55" s="32" t="s">
        <v>42</v>
      </c>
      <c r="B55" s="12" t="s">
        <v>43</v>
      </c>
      <c r="C55" s="12" t="s">
        <v>16</v>
      </c>
      <c r="D55" s="20" t="s">
        <v>23</v>
      </c>
      <c r="E55" s="21" t="s">
        <v>24</v>
      </c>
      <c r="F55" s="29">
        <f>SUM(F56:F59)</f>
        <v>89.1</v>
      </c>
      <c r="G55" s="29">
        <f>SUM(G56:G59)</f>
        <v>89.1</v>
      </c>
      <c r="H55" s="29">
        <f>SUM(H56:H59)</f>
        <v>0</v>
      </c>
      <c r="I55" s="29">
        <f>SUM(I56:I59)</f>
        <v>0</v>
      </c>
      <c r="J55" s="29">
        <f>SUM(J56:J59)</f>
        <v>0</v>
      </c>
      <c r="K55" s="29">
        <f>SUM(K56:K59)</f>
        <v>0</v>
      </c>
    </row>
    <row r="56" spans="1:11" ht="23.25" customHeight="1">
      <c r="A56" s="32"/>
      <c r="B56" s="12"/>
      <c r="C56" s="12"/>
      <c r="D56" s="20"/>
      <c r="E56" s="23" t="s">
        <v>25</v>
      </c>
      <c r="F56" s="24"/>
      <c r="G56" s="25"/>
      <c r="H56" s="26"/>
      <c r="I56" s="26"/>
      <c r="J56" s="27"/>
      <c r="K56" s="27"/>
    </row>
    <row r="57" spans="1:11" ht="33" customHeight="1">
      <c r="A57" s="32"/>
      <c r="B57" s="12"/>
      <c r="C57" s="12"/>
      <c r="D57" s="20"/>
      <c r="E57" s="23" t="s">
        <v>26</v>
      </c>
      <c r="F57" s="24"/>
      <c r="G57" s="25"/>
      <c r="H57" s="26"/>
      <c r="I57" s="26"/>
      <c r="J57" s="27"/>
      <c r="K57" s="27"/>
    </row>
    <row r="58" spans="1:11" ht="23.25" customHeight="1">
      <c r="A58" s="32"/>
      <c r="B58" s="12"/>
      <c r="C58" s="12"/>
      <c r="D58" s="20"/>
      <c r="E58" s="23" t="s">
        <v>27</v>
      </c>
      <c r="F58" s="24">
        <f>G58+H58+I58+J58+K58</f>
        <v>89.1</v>
      </c>
      <c r="G58" s="30">
        <v>89.1</v>
      </c>
      <c r="H58" s="33">
        <v>0</v>
      </c>
      <c r="I58" s="33">
        <v>0</v>
      </c>
      <c r="J58" s="33">
        <v>0</v>
      </c>
      <c r="K58" s="33">
        <v>0</v>
      </c>
    </row>
    <row r="59" spans="1:11" ht="65.25" customHeight="1">
      <c r="A59" s="32"/>
      <c r="B59" s="12"/>
      <c r="C59" s="12"/>
      <c r="D59" s="20"/>
      <c r="E59" s="28" t="s">
        <v>28</v>
      </c>
      <c r="F59" s="24"/>
      <c r="G59" s="25"/>
      <c r="H59" s="26"/>
      <c r="I59" s="26"/>
      <c r="J59" s="27"/>
      <c r="K59" s="27"/>
    </row>
    <row r="60" spans="1:11" ht="23.25" customHeight="1">
      <c r="A60" s="32" t="s">
        <v>44</v>
      </c>
      <c r="B60" s="12" t="s">
        <v>45</v>
      </c>
      <c r="C60" s="12" t="s">
        <v>46</v>
      </c>
      <c r="D60" s="20" t="s">
        <v>23</v>
      </c>
      <c r="E60" s="21" t="s">
        <v>24</v>
      </c>
      <c r="F60" s="29">
        <f>SUM(F61:F64)</f>
        <v>987</v>
      </c>
      <c r="G60" s="29">
        <f>SUM(G61:G64)</f>
        <v>0</v>
      </c>
      <c r="H60" s="29">
        <f>SUM(H61:H64)</f>
        <v>231</v>
      </c>
      <c r="I60" s="29">
        <f>SUM(I61:I64)</f>
        <v>252</v>
      </c>
      <c r="J60" s="29">
        <f>SUM(J61:J64)</f>
        <v>252</v>
      </c>
      <c r="K60" s="29">
        <f>SUM(K61:K64)</f>
        <v>252</v>
      </c>
    </row>
    <row r="61" spans="1:11" ht="23.25" customHeight="1">
      <c r="A61" s="32"/>
      <c r="B61" s="12"/>
      <c r="C61" s="12"/>
      <c r="D61" s="20"/>
      <c r="E61" s="23" t="s">
        <v>25</v>
      </c>
      <c r="F61" s="24"/>
      <c r="G61" s="25"/>
      <c r="H61" s="26"/>
      <c r="I61" s="26"/>
      <c r="J61" s="27"/>
      <c r="K61" s="27"/>
    </row>
    <row r="62" spans="1:11" ht="33.75" customHeight="1">
      <c r="A62" s="32"/>
      <c r="B62" s="12"/>
      <c r="C62" s="12"/>
      <c r="D62" s="20"/>
      <c r="E62" s="23" t="s">
        <v>26</v>
      </c>
      <c r="F62" s="24"/>
      <c r="G62" s="25"/>
      <c r="H62" s="26"/>
      <c r="I62" s="26"/>
      <c r="J62" s="27"/>
      <c r="K62" s="27"/>
    </row>
    <row r="63" spans="1:11" ht="23.25" customHeight="1">
      <c r="A63" s="32"/>
      <c r="B63" s="12"/>
      <c r="C63" s="12"/>
      <c r="D63" s="20"/>
      <c r="E63" s="23" t="s">
        <v>27</v>
      </c>
      <c r="F63" s="24">
        <f>G63+H63+I63+J63+K63</f>
        <v>987</v>
      </c>
      <c r="G63" s="33">
        <v>0</v>
      </c>
      <c r="H63" s="30">
        <f>216+15</f>
        <v>231</v>
      </c>
      <c r="I63" s="30">
        <v>252</v>
      </c>
      <c r="J63" s="30">
        <v>252</v>
      </c>
      <c r="K63" s="30">
        <v>252</v>
      </c>
    </row>
    <row r="64" spans="1:11" ht="59.25" customHeight="1">
      <c r="A64" s="32"/>
      <c r="B64" s="12"/>
      <c r="C64" s="12"/>
      <c r="D64" s="20"/>
      <c r="E64" s="28" t="s">
        <v>28</v>
      </c>
      <c r="F64" s="24"/>
      <c r="G64" s="25"/>
      <c r="H64" s="26"/>
      <c r="I64" s="26"/>
      <c r="J64" s="27"/>
      <c r="K64" s="27"/>
    </row>
    <row r="65" spans="1:11" ht="23.25" customHeight="1">
      <c r="A65" s="19" t="s">
        <v>47</v>
      </c>
      <c r="B65" s="12" t="s">
        <v>48</v>
      </c>
      <c r="C65" s="12" t="s">
        <v>22</v>
      </c>
      <c r="D65" s="20" t="s">
        <v>23</v>
      </c>
      <c r="E65" s="21" t="s">
        <v>24</v>
      </c>
      <c r="F65" s="29">
        <f>SUM(F66:F69)</f>
        <v>448.11044000000004</v>
      </c>
      <c r="G65" s="29">
        <f>SUM(G66:G69)</f>
        <v>70.40244</v>
      </c>
      <c r="H65" s="29">
        <f>SUM(H66:H69)</f>
        <v>114.406</v>
      </c>
      <c r="I65" s="29">
        <f>SUM(I66:I69)</f>
        <v>84.019</v>
      </c>
      <c r="J65" s="29">
        <f>SUM(J66:J69)</f>
        <v>87.884</v>
      </c>
      <c r="K65" s="29">
        <f>SUM(K66:K69)</f>
        <v>91.399</v>
      </c>
    </row>
    <row r="66" spans="1:11" ht="23.25" customHeight="1">
      <c r="A66" s="19"/>
      <c r="B66" s="12"/>
      <c r="C66" s="12"/>
      <c r="D66" s="20"/>
      <c r="E66" s="23" t="s">
        <v>25</v>
      </c>
      <c r="F66" s="24"/>
      <c r="G66" s="25"/>
      <c r="H66" s="25"/>
      <c r="I66" s="25"/>
      <c r="J66" s="27"/>
      <c r="K66" s="27"/>
    </row>
    <row r="67" spans="1:11" ht="35.25" customHeight="1">
      <c r="A67" s="19"/>
      <c r="B67" s="12"/>
      <c r="C67" s="12"/>
      <c r="D67" s="20"/>
      <c r="E67" s="23" t="s">
        <v>26</v>
      </c>
      <c r="F67" s="24"/>
      <c r="G67" s="25"/>
      <c r="H67" s="25"/>
      <c r="I67" s="25"/>
      <c r="J67" s="27"/>
      <c r="K67" s="27"/>
    </row>
    <row r="68" spans="1:11" ht="23.25" customHeight="1">
      <c r="A68" s="19"/>
      <c r="B68" s="12"/>
      <c r="C68" s="12"/>
      <c r="D68" s="20"/>
      <c r="E68" s="23" t="s">
        <v>27</v>
      </c>
      <c r="F68" s="24">
        <f>G68+H68+I68+J68+K68</f>
        <v>448.11044000000004</v>
      </c>
      <c r="G68" s="30">
        <v>70.40244</v>
      </c>
      <c r="H68" s="30">
        <v>114.406</v>
      </c>
      <c r="I68" s="30">
        <f>3.944+80.075</f>
        <v>84.019</v>
      </c>
      <c r="J68" s="30">
        <f>4.125+83.759</f>
        <v>87.884</v>
      </c>
      <c r="K68" s="30">
        <f>4.29+87.109</f>
        <v>91.399</v>
      </c>
    </row>
    <row r="69" spans="1:11" ht="65.25" customHeight="1">
      <c r="A69" s="19"/>
      <c r="B69" s="12"/>
      <c r="C69" s="12"/>
      <c r="D69" s="20"/>
      <c r="E69" s="28" t="s">
        <v>28</v>
      </c>
      <c r="F69" s="24"/>
      <c r="G69" s="25"/>
      <c r="H69" s="25"/>
      <c r="I69" s="25"/>
      <c r="J69" s="27"/>
      <c r="K69" s="27"/>
    </row>
    <row r="70" spans="1:11" ht="23.25" customHeight="1">
      <c r="A70" s="19" t="s">
        <v>49</v>
      </c>
      <c r="B70" s="12" t="s">
        <v>50</v>
      </c>
      <c r="C70" s="12" t="s">
        <v>22</v>
      </c>
      <c r="D70" s="20" t="s">
        <v>23</v>
      </c>
      <c r="E70" s="21" t="s">
        <v>24</v>
      </c>
      <c r="F70" s="29">
        <f>SUM(F71:F74)</f>
        <v>765.865</v>
      </c>
      <c r="G70" s="29">
        <f>SUM(G71:G74)</f>
        <v>154.373</v>
      </c>
      <c r="H70" s="29">
        <f>SUM(H71:H74)</f>
        <v>153.323</v>
      </c>
      <c r="I70" s="29">
        <f>SUM(I71:I74)</f>
        <v>152.723</v>
      </c>
      <c r="J70" s="29">
        <f>SUM(J71:J74)</f>
        <v>152.723</v>
      </c>
      <c r="K70" s="29">
        <f>SUM(K71:K74)</f>
        <v>152.723</v>
      </c>
    </row>
    <row r="71" spans="1:11" ht="23.25" customHeight="1">
      <c r="A71" s="19"/>
      <c r="B71" s="12"/>
      <c r="C71" s="12"/>
      <c r="D71" s="20"/>
      <c r="E71" s="23" t="s">
        <v>25</v>
      </c>
      <c r="F71" s="24"/>
      <c r="G71" s="25"/>
      <c r="H71" s="25"/>
      <c r="I71" s="25"/>
      <c r="J71" s="25"/>
      <c r="K71" s="25"/>
    </row>
    <row r="72" spans="1:11" ht="31.5" customHeight="1">
      <c r="A72" s="19"/>
      <c r="B72" s="12"/>
      <c r="C72" s="12"/>
      <c r="D72" s="20"/>
      <c r="E72" s="23" t="s">
        <v>26</v>
      </c>
      <c r="F72" s="24"/>
      <c r="G72" s="25"/>
      <c r="H72" s="25"/>
      <c r="I72" s="25"/>
      <c r="J72" s="25"/>
      <c r="K72" s="25"/>
    </row>
    <row r="73" spans="1:11" ht="23.25" customHeight="1">
      <c r="A73" s="19"/>
      <c r="B73" s="12"/>
      <c r="C73" s="12"/>
      <c r="D73" s="20"/>
      <c r="E73" s="23" t="s">
        <v>27</v>
      </c>
      <c r="F73" s="24">
        <f>G73+H73+I73+J73+K73</f>
        <v>765.865</v>
      </c>
      <c r="G73" s="30">
        <v>154.373</v>
      </c>
      <c r="H73" s="30">
        <v>153.323</v>
      </c>
      <c r="I73" s="30">
        <f>0.173+152.55</f>
        <v>152.723</v>
      </c>
      <c r="J73" s="30">
        <v>152.723</v>
      </c>
      <c r="K73" s="30">
        <v>152.723</v>
      </c>
    </row>
    <row r="74" spans="1:11" ht="65.25" customHeight="1">
      <c r="A74" s="19"/>
      <c r="B74" s="12"/>
      <c r="C74" s="12"/>
      <c r="D74" s="20"/>
      <c r="E74" s="28" t="s">
        <v>28</v>
      </c>
      <c r="F74" s="24"/>
      <c r="G74" s="25"/>
      <c r="H74" s="25"/>
      <c r="I74" s="25"/>
      <c r="J74" s="27"/>
      <c r="K74" s="27"/>
    </row>
    <row r="75" spans="1:11" ht="23.25" customHeight="1">
      <c r="A75" s="19" t="s">
        <v>51</v>
      </c>
      <c r="B75" s="12" t="s">
        <v>52</v>
      </c>
      <c r="C75" s="12" t="s">
        <v>22</v>
      </c>
      <c r="D75" s="20" t="s">
        <v>23</v>
      </c>
      <c r="E75" s="21" t="s">
        <v>24</v>
      </c>
      <c r="F75" s="29">
        <f>SUM(F76:F79)</f>
        <v>389.48403999999994</v>
      </c>
      <c r="G75" s="29">
        <f>SUM(G76:G79)</f>
        <v>21.86404</v>
      </c>
      <c r="H75" s="29">
        <f>SUM(H76:H79)</f>
        <v>170.844</v>
      </c>
      <c r="I75" s="29">
        <f>SUM(I76:I79)</f>
        <v>65.592</v>
      </c>
      <c r="J75" s="29">
        <f>SUM(J76:J79)</f>
        <v>65.592</v>
      </c>
      <c r="K75" s="29">
        <f>SUM(K76:K79)</f>
        <v>65.592</v>
      </c>
    </row>
    <row r="76" spans="1:11" ht="23.25" customHeight="1">
      <c r="A76" s="19"/>
      <c r="B76" s="12"/>
      <c r="C76" s="12"/>
      <c r="D76" s="20"/>
      <c r="E76" s="23" t="s">
        <v>25</v>
      </c>
      <c r="F76" s="24"/>
      <c r="G76" s="25"/>
      <c r="H76" s="25"/>
      <c r="I76" s="25"/>
      <c r="J76" s="27"/>
      <c r="K76" s="27"/>
    </row>
    <row r="77" spans="1:11" ht="33" customHeight="1">
      <c r="A77" s="19"/>
      <c r="B77" s="12"/>
      <c r="C77" s="12"/>
      <c r="D77" s="20"/>
      <c r="E77" s="23" t="s">
        <v>26</v>
      </c>
      <c r="F77" s="24"/>
      <c r="G77" s="25"/>
      <c r="H77" s="25"/>
      <c r="I77" s="25"/>
      <c r="J77" s="27"/>
      <c r="K77" s="27"/>
    </row>
    <row r="78" spans="1:11" ht="23.25" customHeight="1">
      <c r="A78" s="19"/>
      <c r="B78" s="12"/>
      <c r="C78" s="12"/>
      <c r="D78" s="20"/>
      <c r="E78" s="23" t="s">
        <v>27</v>
      </c>
      <c r="F78" s="24">
        <f>G78+H78+I78+J78+K78</f>
        <v>389.48403999999994</v>
      </c>
      <c r="G78" s="30">
        <v>21.86404</v>
      </c>
      <c r="H78" s="30">
        <f>185.844-15</f>
        <v>170.844</v>
      </c>
      <c r="I78" s="30">
        <v>65.592</v>
      </c>
      <c r="J78" s="30">
        <v>65.592</v>
      </c>
      <c r="K78" s="30">
        <v>65.592</v>
      </c>
    </row>
    <row r="79" spans="1:11" ht="63.75" customHeight="1">
      <c r="A79" s="19"/>
      <c r="B79" s="12"/>
      <c r="C79" s="12"/>
      <c r="D79" s="20"/>
      <c r="E79" s="28" t="s">
        <v>28</v>
      </c>
      <c r="F79" s="24"/>
      <c r="G79" s="25"/>
      <c r="H79" s="25"/>
      <c r="I79" s="25"/>
      <c r="J79" s="27"/>
      <c r="K79" s="27"/>
    </row>
    <row r="80" spans="1:11" ht="23.25" customHeight="1">
      <c r="A80" s="19" t="s">
        <v>53</v>
      </c>
      <c r="B80" s="12" t="s">
        <v>54</v>
      </c>
      <c r="C80" s="12" t="s">
        <v>22</v>
      </c>
      <c r="D80" s="34" t="s">
        <v>23</v>
      </c>
      <c r="E80" s="21" t="s">
        <v>24</v>
      </c>
      <c r="F80" s="29">
        <f>SUM(F81:F84)</f>
        <v>1048.6274</v>
      </c>
      <c r="G80" s="29">
        <f>G83</f>
        <v>193.7244</v>
      </c>
      <c r="H80" s="35">
        <f>H83</f>
        <v>264.698</v>
      </c>
      <c r="I80" s="35">
        <f>I83</f>
        <v>196.735</v>
      </c>
      <c r="J80" s="35">
        <f>J83</f>
        <v>196.735</v>
      </c>
      <c r="K80" s="35">
        <f>K83</f>
        <v>196.735</v>
      </c>
    </row>
    <row r="81" spans="1:11" ht="23.25" customHeight="1">
      <c r="A81" s="19"/>
      <c r="B81" s="12"/>
      <c r="C81" s="12"/>
      <c r="D81" s="34"/>
      <c r="E81" s="23" t="s">
        <v>25</v>
      </c>
      <c r="F81" s="24"/>
      <c r="G81" s="25"/>
      <c r="H81" s="26"/>
      <c r="I81" s="26"/>
      <c r="J81" s="27"/>
      <c r="K81" s="27"/>
    </row>
    <row r="82" spans="1:11" ht="34.5" customHeight="1">
      <c r="A82" s="19"/>
      <c r="B82" s="12"/>
      <c r="C82" s="12"/>
      <c r="D82" s="34"/>
      <c r="E82" s="23" t="s">
        <v>26</v>
      </c>
      <c r="F82" s="24"/>
      <c r="G82" s="25"/>
      <c r="H82" s="26"/>
      <c r="I82" s="26"/>
      <c r="J82" s="27"/>
      <c r="K82" s="27"/>
    </row>
    <row r="83" spans="1:11" ht="23.25" customHeight="1">
      <c r="A83" s="19"/>
      <c r="B83" s="12"/>
      <c r="C83" s="12"/>
      <c r="D83" s="34"/>
      <c r="E83" s="23" t="s">
        <v>27</v>
      </c>
      <c r="F83" s="24">
        <f>G83+H83+I83+J83+K83</f>
        <v>1048.6274</v>
      </c>
      <c r="G83" s="30">
        <v>193.7244</v>
      </c>
      <c r="H83" s="30">
        <v>264.698</v>
      </c>
      <c r="I83" s="30">
        <v>196.735</v>
      </c>
      <c r="J83" s="30">
        <v>196.735</v>
      </c>
      <c r="K83" s="30">
        <v>196.735</v>
      </c>
    </row>
    <row r="84" spans="1:11" ht="68.25" customHeight="1">
      <c r="A84" s="19"/>
      <c r="B84" s="12"/>
      <c r="C84" s="12"/>
      <c r="D84" s="34"/>
      <c r="E84" s="28" t="s">
        <v>28</v>
      </c>
      <c r="F84" s="24"/>
      <c r="G84" s="25"/>
      <c r="H84" s="26"/>
      <c r="I84" s="26"/>
      <c r="J84" s="27"/>
      <c r="K84" s="27"/>
    </row>
    <row r="85" spans="1:11" ht="23.25" customHeight="1">
      <c r="A85" s="19" t="s">
        <v>55</v>
      </c>
      <c r="B85" s="12" t="s">
        <v>56</v>
      </c>
      <c r="C85" s="12" t="s">
        <v>22</v>
      </c>
      <c r="D85" s="12" t="s">
        <v>23</v>
      </c>
      <c r="E85" s="21" t="s">
        <v>24</v>
      </c>
      <c r="F85" s="36">
        <f>F86+F87+F88+F89</f>
        <v>0</v>
      </c>
      <c r="G85" s="29">
        <f>SUM(G86:G89)</f>
        <v>0</v>
      </c>
      <c r="H85" s="29">
        <f>SUM(H86:H89)</f>
        <v>0</v>
      </c>
      <c r="I85" s="29">
        <f>SUM(I86:I89)</f>
        <v>0</v>
      </c>
      <c r="J85" s="29">
        <f>SUM(J86:J89)</f>
        <v>0</v>
      </c>
      <c r="K85" s="29">
        <f>SUM(K86:K89)</f>
        <v>0</v>
      </c>
    </row>
    <row r="86" spans="1:11" ht="23.25" customHeight="1">
      <c r="A86" s="19"/>
      <c r="B86" s="12"/>
      <c r="C86" s="12"/>
      <c r="D86" s="12"/>
      <c r="E86" s="23" t="s">
        <v>25</v>
      </c>
      <c r="F86" s="37"/>
      <c r="G86" s="25"/>
      <c r="H86" s="26"/>
      <c r="I86" s="26"/>
      <c r="J86" s="27"/>
      <c r="K86" s="27"/>
    </row>
    <row r="87" spans="1:11" ht="23.25" customHeight="1">
      <c r="A87" s="19"/>
      <c r="B87" s="12"/>
      <c r="C87" s="12"/>
      <c r="D87" s="12"/>
      <c r="E87" s="23" t="s">
        <v>26</v>
      </c>
      <c r="F87" s="38"/>
      <c r="G87" s="25"/>
      <c r="H87" s="26"/>
      <c r="I87" s="26"/>
      <c r="J87" s="27"/>
      <c r="K87" s="27"/>
    </row>
    <row r="88" spans="1:11" ht="23.25" customHeight="1">
      <c r="A88" s="19"/>
      <c r="B88" s="12"/>
      <c r="C88" s="12"/>
      <c r="D88" s="12"/>
      <c r="E88" s="23" t="s">
        <v>27</v>
      </c>
      <c r="F88" s="24">
        <f>G88+H88+I88+J88+K88</f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</row>
    <row r="89" spans="1:11" ht="75" customHeight="1">
      <c r="A89" s="19"/>
      <c r="B89" s="12"/>
      <c r="C89" s="12"/>
      <c r="D89" s="12"/>
      <c r="E89" s="28" t="s">
        <v>28</v>
      </c>
      <c r="F89" s="38"/>
      <c r="G89" s="25"/>
      <c r="H89" s="26"/>
      <c r="I89" s="26"/>
      <c r="J89" s="27"/>
      <c r="K89" s="27"/>
    </row>
    <row r="90" spans="1:11" ht="23.25" customHeight="1">
      <c r="A90" s="19" t="s">
        <v>57</v>
      </c>
      <c r="B90" s="12" t="s">
        <v>58</v>
      </c>
      <c r="C90" s="12" t="s">
        <v>39</v>
      </c>
      <c r="D90" s="12" t="s">
        <v>23</v>
      </c>
      <c r="E90" s="21" t="s">
        <v>24</v>
      </c>
      <c r="F90" s="29">
        <f>F91+F92+F93+F94</f>
        <v>1395.4434</v>
      </c>
      <c r="G90" s="29">
        <f>G93</f>
        <v>980.4844</v>
      </c>
      <c r="H90" s="29">
        <f>H93</f>
        <v>414.95899999999995</v>
      </c>
      <c r="I90" s="29">
        <f>I93</f>
        <v>0</v>
      </c>
      <c r="J90" s="29">
        <f>J93</f>
        <v>0</v>
      </c>
      <c r="K90" s="29">
        <f>K93</f>
        <v>0</v>
      </c>
    </row>
    <row r="91" spans="1:11" ht="23.25" customHeight="1">
      <c r="A91" s="19"/>
      <c r="B91" s="12"/>
      <c r="C91" s="12"/>
      <c r="D91" s="12"/>
      <c r="E91" s="23" t="s">
        <v>25</v>
      </c>
      <c r="F91" s="37"/>
      <c r="G91" s="30"/>
      <c r="H91" s="30"/>
      <c r="I91" s="30"/>
      <c r="J91" s="27"/>
      <c r="K91" s="27"/>
    </row>
    <row r="92" spans="1:11" ht="32.25" customHeight="1">
      <c r="A92" s="19"/>
      <c r="B92" s="12"/>
      <c r="C92" s="12"/>
      <c r="D92" s="12"/>
      <c r="E92" s="23" t="s">
        <v>26</v>
      </c>
      <c r="F92" s="38"/>
      <c r="G92" s="30"/>
      <c r="H92" s="30"/>
      <c r="I92" s="30"/>
      <c r="J92" s="27"/>
      <c r="K92" s="27"/>
    </row>
    <row r="93" spans="1:11" ht="23.25" customHeight="1">
      <c r="A93" s="19"/>
      <c r="B93" s="12"/>
      <c r="C93" s="12"/>
      <c r="D93" s="12"/>
      <c r="E93" s="23" t="s">
        <v>27</v>
      </c>
      <c r="F93" s="24">
        <f>G93+H93+I93+J93+K93</f>
        <v>1395.4434</v>
      </c>
      <c r="G93" s="30">
        <v>980.4844</v>
      </c>
      <c r="H93" s="30">
        <f>594.959-180</f>
        <v>414.95899999999995</v>
      </c>
      <c r="I93" s="30">
        <v>0</v>
      </c>
      <c r="J93" s="30">
        <v>0</v>
      </c>
      <c r="K93" s="30">
        <v>0</v>
      </c>
    </row>
    <row r="94" spans="1:11" ht="82.5" customHeight="1">
      <c r="A94" s="19"/>
      <c r="B94" s="12"/>
      <c r="C94" s="12"/>
      <c r="D94" s="12"/>
      <c r="E94" s="28" t="s">
        <v>28</v>
      </c>
      <c r="F94" s="38"/>
      <c r="G94" s="25"/>
      <c r="H94" s="25"/>
      <c r="I94" s="25"/>
      <c r="J94" s="27"/>
      <c r="K94" s="27"/>
    </row>
    <row r="95" spans="1:11" ht="23.25" customHeight="1">
      <c r="A95" s="19" t="s">
        <v>59</v>
      </c>
      <c r="B95" s="28" t="s">
        <v>60</v>
      </c>
      <c r="C95" s="12" t="s">
        <v>22</v>
      </c>
      <c r="D95" s="12" t="s">
        <v>23</v>
      </c>
      <c r="E95" s="21" t="s">
        <v>24</v>
      </c>
      <c r="F95" s="36">
        <f>F96+F97+F98+F99</f>
        <v>4469.960590000001</v>
      </c>
      <c r="G95" s="36">
        <f>G96+G97+G98+G99</f>
        <v>961.14259</v>
      </c>
      <c r="H95" s="36">
        <f>H96+H97+H98+H99</f>
        <v>914.601</v>
      </c>
      <c r="I95" s="36">
        <f>I96+I97+I98+I99</f>
        <v>864.739</v>
      </c>
      <c r="J95" s="36">
        <f>J96+J97+J98+J99</f>
        <v>864.739</v>
      </c>
      <c r="K95" s="36">
        <f>K96+K97+K98+K99</f>
        <v>864.739</v>
      </c>
    </row>
    <row r="96" spans="1:11" ht="23.25" customHeight="1">
      <c r="A96" s="19"/>
      <c r="B96" s="28"/>
      <c r="C96" s="12"/>
      <c r="D96" s="12"/>
      <c r="E96" s="23" t="s">
        <v>25</v>
      </c>
      <c r="F96" s="37"/>
      <c r="G96" s="25"/>
      <c r="H96" s="26"/>
      <c r="I96" s="26"/>
      <c r="J96" s="27"/>
      <c r="K96" s="27"/>
    </row>
    <row r="97" spans="1:11" ht="23.25" customHeight="1">
      <c r="A97" s="19"/>
      <c r="B97" s="28"/>
      <c r="C97" s="12"/>
      <c r="D97" s="12"/>
      <c r="E97" s="23" t="s">
        <v>26</v>
      </c>
      <c r="F97" s="38"/>
      <c r="G97" s="25"/>
      <c r="H97" s="26"/>
      <c r="I97" s="26"/>
      <c r="J97" s="27"/>
      <c r="K97" s="27"/>
    </row>
    <row r="98" spans="1:11" ht="23.25" customHeight="1">
      <c r="A98" s="19"/>
      <c r="B98" s="28"/>
      <c r="C98" s="12"/>
      <c r="D98" s="12"/>
      <c r="E98" s="39" t="s">
        <v>27</v>
      </c>
      <c r="F98" s="24">
        <f>G98+H98+I98+J98+K98</f>
        <v>4469.960590000001</v>
      </c>
      <c r="G98" s="30">
        <v>961.14259</v>
      </c>
      <c r="H98" s="30">
        <v>914.601</v>
      </c>
      <c r="I98" s="30">
        <v>864.739</v>
      </c>
      <c r="J98" s="30">
        <v>864.739</v>
      </c>
      <c r="K98" s="30">
        <v>864.739</v>
      </c>
    </row>
    <row r="99" spans="1:11" ht="37.5" customHeight="1">
      <c r="A99" s="19"/>
      <c r="B99" s="28"/>
      <c r="C99" s="12"/>
      <c r="D99" s="12"/>
      <c r="E99" s="28" t="s">
        <v>28</v>
      </c>
      <c r="F99" s="38"/>
      <c r="G99" s="25"/>
      <c r="H99" s="26"/>
      <c r="I99" s="26"/>
      <c r="J99" s="27"/>
      <c r="K99" s="27"/>
    </row>
    <row r="100" spans="1:11" ht="23.25" customHeight="1">
      <c r="A100" s="12" t="s">
        <v>61</v>
      </c>
      <c r="B100" s="28" t="s">
        <v>62</v>
      </c>
      <c r="C100" s="12" t="s">
        <v>22</v>
      </c>
      <c r="D100" s="12" t="s">
        <v>23</v>
      </c>
      <c r="E100" s="21" t="s">
        <v>24</v>
      </c>
      <c r="F100" s="36">
        <f>F101+F102+F103+F104</f>
        <v>789.78527</v>
      </c>
      <c r="G100" s="36">
        <f>G101+G102+G103+G104</f>
        <v>161.16527</v>
      </c>
      <c r="H100" s="36">
        <f>H101+H102+H103+H104</f>
        <v>189.81</v>
      </c>
      <c r="I100" s="36">
        <f>I101+I102+I103+I104</f>
        <v>146.27</v>
      </c>
      <c r="J100" s="36">
        <f>J101+J102+J103+J104</f>
        <v>146.27</v>
      </c>
      <c r="K100" s="36">
        <f>K101+K102+K103+K104</f>
        <v>146.27</v>
      </c>
    </row>
    <row r="101" spans="1:11" ht="23.25" customHeight="1">
      <c r="A101" s="12"/>
      <c r="B101" s="28"/>
      <c r="C101" s="12"/>
      <c r="D101" s="12"/>
      <c r="E101" s="23" t="s">
        <v>25</v>
      </c>
      <c r="F101" s="38"/>
      <c r="G101" s="25"/>
      <c r="H101" s="26"/>
      <c r="I101" s="26"/>
      <c r="J101" s="27"/>
      <c r="K101" s="27"/>
    </row>
    <row r="102" spans="1:11" ht="31.5" customHeight="1">
      <c r="A102" s="12"/>
      <c r="B102" s="28"/>
      <c r="C102" s="12"/>
      <c r="D102" s="12"/>
      <c r="E102" s="23" t="s">
        <v>26</v>
      </c>
      <c r="F102" s="38"/>
      <c r="G102" s="25"/>
      <c r="H102" s="26"/>
      <c r="I102" s="26"/>
      <c r="J102" s="27"/>
      <c r="K102" s="27"/>
    </row>
    <row r="103" spans="1:11" ht="23.25" customHeight="1">
      <c r="A103" s="12"/>
      <c r="B103" s="28"/>
      <c r="C103" s="12"/>
      <c r="D103" s="12"/>
      <c r="E103" s="39" t="s">
        <v>27</v>
      </c>
      <c r="F103" s="24">
        <f>G103+H103+I103+J103+K103</f>
        <v>789.78527</v>
      </c>
      <c r="G103" s="30">
        <v>161.16527</v>
      </c>
      <c r="H103" s="30">
        <v>189.81</v>
      </c>
      <c r="I103" s="30">
        <v>146.27</v>
      </c>
      <c r="J103" s="30">
        <v>146.27</v>
      </c>
      <c r="K103" s="30">
        <v>146.27</v>
      </c>
    </row>
    <row r="104" spans="1:11" ht="72" customHeight="1">
      <c r="A104" s="12"/>
      <c r="B104" s="28"/>
      <c r="C104" s="12"/>
      <c r="D104" s="12"/>
      <c r="E104" s="28" t="s">
        <v>28</v>
      </c>
      <c r="F104" s="38"/>
      <c r="G104" s="25"/>
      <c r="H104" s="26"/>
      <c r="I104" s="26"/>
      <c r="J104" s="27"/>
      <c r="K104" s="27"/>
    </row>
    <row r="105" spans="1:11" ht="24" customHeight="1">
      <c r="A105" s="12" t="s">
        <v>63</v>
      </c>
      <c r="B105" s="12" t="s">
        <v>64</v>
      </c>
      <c r="C105" s="12" t="s">
        <v>17</v>
      </c>
      <c r="D105" s="12" t="s">
        <v>23</v>
      </c>
      <c r="E105" s="21" t="s">
        <v>24</v>
      </c>
      <c r="F105" s="36">
        <f>F106+F107+F108+F109</f>
        <v>180</v>
      </c>
      <c r="G105" s="36">
        <f>G106+G107+G108+G109</f>
        <v>0</v>
      </c>
      <c r="H105" s="36">
        <f>H106+H107+H108+H109</f>
        <v>180</v>
      </c>
      <c r="I105" s="36">
        <f>I106+I107+I108+I109</f>
        <v>0</v>
      </c>
      <c r="J105" s="36">
        <f>J106+J107+J108+J109</f>
        <v>0</v>
      </c>
      <c r="K105" s="36">
        <f>K106+K107+K108+K109</f>
        <v>0</v>
      </c>
    </row>
    <row r="106" spans="1:11" ht="24" customHeight="1">
      <c r="A106" s="12"/>
      <c r="B106" s="12"/>
      <c r="C106" s="12"/>
      <c r="D106" s="12"/>
      <c r="E106" s="23" t="s">
        <v>25</v>
      </c>
      <c r="F106" s="38"/>
      <c r="G106" s="25"/>
      <c r="H106" s="26"/>
      <c r="I106" s="26"/>
      <c r="J106" s="27"/>
      <c r="K106" s="27"/>
    </row>
    <row r="107" spans="1:11" ht="24" customHeight="1">
      <c r="A107" s="12"/>
      <c r="B107" s="12"/>
      <c r="C107" s="12"/>
      <c r="D107" s="12"/>
      <c r="E107" s="23" t="s">
        <v>26</v>
      </c>
      <c r="F107" s="38"/>
      <c r="G107" s="25"/>
      <c r="H107" s="26"/>
      <c r="I107" s="26"/>
      <c r="J107" s="27"/>
      <c r="K107" s="27"/>
    </row>
    <row r="108" spans="1:11" ht="24" customHeight="1">
      <c r="A108" s="12"/>
      <c r="B108" s="12"/>
      <c r="C108" s="12"/>
      <c r="D108" s="12"/>
      <c r="E108" s="39" t="s">
        <v>27</v>
      </c>
      <c r="F108" s="24">
        <f>G108+H108+I108+J108+K108</f>
        <v>180</v>
      </c>
      <c r="G108" s="30">
        <v>0</v>
      </c>
      <c r="H108" s="30">
        <f>180</f>
        <v>180</v>
      </c>
      <c r="I108" s="33">
        <v>0</v>
      </c>
      <c r="J108" s="33">
        <v>0</v>
      </c>
      <c r="K108" s="33">
        <v>0</v>
      </c>
    </row>
    <row r="109" spans="1:11" ht="63" customHeight="1">
      <c r="A109" s="12"/>
      <c r="B109" s="12"/>
      <c r="C109" s="12"/>
      <c r="D109" s="12"/>
      <c r="E109" s="28" t="s">
        <v>28</v>
      </c>
      <c r="F109" s="38"/>
      <c r="G109" s="25"/>
      <c r="H109" s="26"/>
      <c r="I109" s="26"/>
      <c r="J109" s="27"/>
      <c r="K109" s="27"/>
    </row>
    <row r="110" spans="1:11" ht="24" customHeight="1">
      <c r="A110" s="12" t="s">
        <v>65</v>
      </c>
      <c r="B110" s="12" t="s">
        <v>66</v>
      </c>
      <c r="C110" s="12" t="s">
        <v>17</v>
      </c>
      <c r="D110" s="12" t="s">
        <v>23</v>
      </c>
      <c r="E110" s="21" t="s">
        <v>24</v>
      </c>
      <c r="F110" s="36">
        <f>F111+F112+F113+F114</f>
        <v>826.499</v>
      </c>
      <c r="G110" s="36">
        <f>G111+G112+G113+G114</f>
        <v>0</v>
      </c>
      <c r="H110" s="36">
        <f>H111+H112+H113+H114</f>
        <v>0</v>
      </c>
      <c r="I110" s="36">
        <f>I111+I112+I113+I114</f>
        <v>826.499</v>
      </c>
      <c r="J110" s="36">
        <f>J111+J112+J113+J114</f>
        <v>0</v>
      </c>
      <c r="K110" s="36">
        <f>K111+K112+K113+K114</f>
        <v>0</v>
      </c>
    </row>
    <row r="111" spans="1:11" ht="24" customHeight="1">
      <c r="A111" s="12"/>
      <c r="B111" s="12"/>
      <c r="C111" s="12"/>
      <c r="D111" s="12"/>
      <c r="E111" s="23" t="s">
        <v>25</v>
      </c>
      <c r="F111" s="38"/>
      <c r="G111" s="25"/>
      <c r="H111" s="26"/>
      <c r="I111" s="26"/>
      <c r="J111" s="27"/>
      <c r="K111" s="27"/>
    </row>
    <row r="112" spans="1:11" ht="34.5" customHeight="1">
      <c r="A112" s="12"/>
      <c r="B112" s="12"/>
      <c r="C112" s="12"/>
      <c r="D112" s="12"/>
      <c r="E112" s="23" t="s">
        <v>26</v>
      </c>
      <c r="F112" s="38"/>
      <c r="G112" s="25"/>
      <c r="H112" s="26"/>
      <c r="I112" s="26"/>
      <c r="J112" s="27"/>
      <c r="K112" s="27"/>
    </row>
    <row r="113" spans="1:11" ht="24" customHeight="1">
      <c r="A113" s="12"/>
      <c r="B113" s="12"/>
      <c r="C113" s="12"/>
      <c r="D113" s="12"/>
      <c r="E113" s="39" t="s">
        <v>27</v>
      </c>
      <c r="F113" s="24">
        <f>G113+H113+I113+J113+K113</f>
        <v>826.499</v>
      </c>
      <c r="G113" s="30">
        <v>0</v>
      </c>
      <c r="H113" s="30">
        <v>0</v>
      </c>
      <c r="I113" s="33">
        <v>826.499</v>
      </c>
      <c r="J113" s="33">
        <v>0</v>
      </c>
      <c r="K113" s="33">
        <v>0</v>
      </c>
    </row>
    <row r="114" spans="1:11" ht="74.25" customHeight="1">
      <c r="A114" s="12"/>
      <c r="B114" s="12"/>
      <c r="C114" s="12"/>
      <c r="D114" s="12"/>
      <c r="E114" s="28" t="s">
        <v>28</v>
      </c>
      <c r="F114" s="38"/>
      <c r="G114" s="25"/>
      <c r="H114" s="26"/>
      <c r="I114" s="26"/>
      <c r="J114" s="27"/>
      <c r="K114" s="27"/>
    </row>
    <row r="115" spans="1:11" ht="23.25" customHeight="1">
      <c r="A115" s="19">
        <v>2</v>
      </c>
      <c r="B115" s="12" t="s">
        <v>67</v>
      </c>
      <c r="C115" s="12" t="s">
        <v>22</v>
      </c>
      <c r="D115" s="20" t="s">
        <v>23</v>
      </c>
      <c r="E115" s="21" t="s">
        <v>24</v>
      </c>
      <c r="F115" s="22">
        <f>F116+F117+F118+F119</f>
        <v>2499.977</v>
      </c>
      <c r="G115" s="22">
        <f>G116+G117+G118+G119</f>
        <v>499.977</v>
      </c>
      <c r="H115" s="22">
        <f>H116+H117+H118+H119</f>
        <v>500</v>
      </c>
      <c r="I115" s="22">
        <f>I116+I117+I118+I119</f>
        <v>500</v>
      </c>
      <c r="J115" s="22">
        <f>J116+J117+J118+J119</f>
        <v>500</v>
      </c>
      <c r="K115" s="22">
        <f>K116+K117+K118+K119</f>
        <v>500</v>
      </c>
    </row>
    <row r="116" spans="1:11" ht="23.25" customHeight="1">
      <c r="A116" s="19"/>
      <c r="B116" s="12"/>
      <c r="C116" s="12"/>
      <c r="D116" s="20"/>
      <c r="E116" s="23" t="s">
        <v>25</v>
      </c>
      <c r="F116" s="24"/>
      <c r="G116" s="25"/>
      <c r="H116" s="25"/>
      <c r="I116" s="25"/>
      <c r="J116" s="27"/>
      <c r="K116" s="27"/>
    </row>
    <row r="117" spans="1:11" ht="33" customHeight="1">
      <c r="A117" s="19"/>
      <c r="B117" s="12"/>
      <c r="C117" s="12"/>
      <c r="D117" s="20"/>
      <c r="E117" s="23" t="s">
        <v>26</v>
      </c>
      <c r="F117" s="24"/>
      <c r="G117" s="25"/>
      <c r="H117" s="25"/>
      <c r="I117" s="25"/>
      <c r="J117" s="27"/>
      <c r="K117" s="27"/>
    </row>
    <row r="118" spans="1:11" ht="23.25" customHeight="1">
      <c r="A118" s="19"/>
      <c r="B118" s="12"/>
      <c r="C118" s="12"/>
      <c r="D118" s="20"/>
      <c r="E118" s="23" t="s">
        <v>27</v>
      </c>
      <c r="F118" s="24">
        <f>F123</f>
        <v>2499.977</v>
      </c>
      <c r="G118" s="24">
        <f>G123</f>
        <v>499.977</v>
      </c>
      <c r="H118" s="24">
        <f>H123</f>
        <v>500</v>
      </c>
      <c r="I118" s="24">
        <f>I123</f>
        <v>500</v>
      </c>
      <c r="J118" s="24">
        <f>J123</f>
        <v>500</v>
      </c>
      <c r="K118" s="24">
        <f>K123</f>
        <v>500</v>
      </c>
    </row>
    <row r="119" spans="1:11" ht="65.25" customHeight="1">
      <c r="A119" s="19"/>
      <c r="B119" s="12"/>
      <c r="C119" s="12"/>
      <c r="D119" s="20"/>
      <c r="E119" s="28" t="s">
        <v>28</v>
      </c>
      <c r="F119" s="24"/>
      <c r="G119" s="25"/>
      <c r="H119" s="25"/>
      <c r="I119" s="25"/>
      <c r="J119" s="27"/>
      <c r="K119" s="27"/>
    </row>
    <row r="120" spans="1:11" ht="23.25" customHeight="1">
      <c r="A120" s="19" t="s">
        <v>68</v>
      </c>
      <c r="B120" s="12" t="s">
        <v>69</v>
      </c>
      <c r="C120" s="12" t="s">
        <v>22</v>
      </c>
      <c r="D120" s="20" t="s">
        <v>23</v>
      </c>
      <c r="E120" s="21" t="s">
        <v>24</v>
      </c>
      <c r="F120" s="29">
        <f>F124+F123+F122+F121</f>
        <v>2499.977</v>
      </c>
      <c r="G120" s="29">
        <f>G124+G123+G122+G121</f>
        <v>499.977</v>
      </c>
      <c r="H120" s="29">
        <f>H124+H123+H122+H121</f>
        <v>500</v>
      </c>
      <c r="I120" s="29">
        <f>I124+I123+I122+I121</f>
        <v>500</v>
      </c>
      <c r="J120" s="29">
        <f>J124+J123+J122+J121</f>
        <v>500</v>
      </c>
      <c r="K120" s="29">
        <f>K124+K123+K122+K121</f>
        <v>500</v>
      </c>
    </row>
    <row r="121" spans="1:11" ht="23.25" customHeight="1">
      <c r="A121" s="19"/>
      <c r="B121" s="12"/>
      <c r="C121" s="12"/>
      <c r="D121" s="20"/>
      <c r="E121" s="23" t="s">
        <v>25</v>
      </c>
      <c r="F121" s="24"/>
      <c r="G121" s="25"/>
      <c r="H121" s="25"/>
      <c r="I121" s="25"/>
      <c r="J121" s="27"/>
      <c r="K121" s="27"/>
    </row>
    <row r="122" spans="1:11" ht="32.25" customHeight="1">
      <c r="A122" s="19"/>
      <c r="B122" s="12"/>
      <c r="C122" s="12"/>
      <c r="D122" s="20"/>
      <c r="E122" s="23" t="s">
        <v>26</v>
      </c>
      <c r="F122" s="24"/>
      <c r="G122" s="25"/>
      <c r="H122" s="26"/>
      <c r="I122" s="26"/>
      <c r="J122" s="27"/>
      <c r="K122" s="27"/>
    </row>
    <row r="123" spans="1:11" ht="23.25" customHeight="1">
      <c r="A123" s="19"/>
      <c r="B123" s="12"/>
      <c r="C123" s="12"/>
      <c r="D123" s="20"/>
      <c r="E123" s="23" t="s">
        <v>27</v>
      </c>
      <c r="F123" s="24">
        <f>G123+H123+I123+J123+K123</f>
        <v>2499.977</v>
      </c>
      <c r="G123" s="30">
        <v>499.977</v>
      </c>
      <c r="H123" s="30">
        <v>500</v>
      </c>
      <c r="I123" s="30">
        <v>500</v>
      </c>
      <c r="J123" s="30">
        <v>500</v>
      </c>
      <c r="K123" s="30">
        <v>500</v>
      </c>
    </row>
    <row r="124" spans="1:11" ht="72" customHeight="1">
      <c r="A124" s="19"/>
      <c r="B124" s="12"/>
      <c r="C124" s="12"/>
      <c r="D124" s="20"/>
      <c r="E124" s="28" t="s">
        <v>28</v>
      </c>
      <c r="F124" s="40"/>
      <c r="G124" s="25"/>
      <c r="H124" s="26"/>
      <c r="I124" s="26"/>
      <c r="J124" s="27"/>
      <c r="K124" s="27"/>
    </row>
    <row r="125" spans="1:11" ht="23.25" customHeight="1">
      <c r="A125" s="19">
        <v>3</v>
      </c>
      <c r="B125" s="12" t="s">
        <v>70</v>
      </c>
      <c r="C125" s="12" t="s">
        <v>22</v>
      </c>
      <c r="D125" s="12" t="s">
        <v>71</v>
      </c>
      <c r="E125" s="21" t="s">
        <v>24</v>
      </c>
      <c r="F125" s="22">
        <f>F126+F127+F128+F129</f>
        <v>7390.156000000001</v>
      </c>
      <c r="G125" s="22">
        <f>G126+G127+G128+G129</f>
        <v>1224.313</v>
      </c>
      <c r="H125" s="22">
        <f>H126+H127+H128+H129</f>
        <v>2886.2450000000003</v>
      </c>
      <c r="I125" s="22">
        <f>I126+I127+I128+I129</f>
        <v>1657.688</v>
      </c>
      <c r="J125" s="22">
        <f>J126+J127+J128+J129</f>
        <v>810.955</v>
      </c>
      <c r="K125" s="22">
        <f>K126+K127+K128+K129</f>
        <v>810.955</v>
      </c>
    </row>
    <row r="126" spans="1:11" ht="18" customHeight="1">
      <c r="A126" s="19"/>
      <c r="B126" s="12"/>
      <c r="C126" s="12"/>
      <c r="D126" s="12"/>
      <c r="E126" s="23" t="s">
        <v>25</v>
      </c>
      <c r="F126" s="24"/>
      <c r="G126" s="25"/>
      <c r="H126" s="25"/>
      <c r="I126" s="25"/>
      <c r="J126" s="27"/>
      <c r="K126" s="27"/>
    </row>
    <row r="127" spans="1:11" ht="29.25" customHeight="1">
      <c r="A127" s="19"/>
      <c r="B127" s="12"/>
      <c r="C127" s="12"/>
      <c r="D127" s="12"/>
      <c r="E127" s="23" t="s">
        <v>26</v>
      </c>
      <c r="F127" s="24"/>
      <c r="G127" s="25"/>
      <c r="H127" s="25"/>
      <c r="I127" s="25"/>
      <c r="J127" s="27"/>
      <c r="K127" s="27"/>
    </row>
    <row r="128" spans="1:11" ht="18" customHeight="1">
      <c r="A128" s="19"/>
      <c r="B128" s="12"/>
      <c r="C128" s="12"/>
      <c r="D128" s="12"/>
      <c r="E128" s="23" t="s">
        <v>27</v>
      </c>
      <c r="F128" s="24">
        <f>G128+H128+I128+J128+K128</f>
        <v>7390.156000000001</v>
      </c>
      <c r="G128" s="30">
        <f>G133</f>
        <v>1224.313</v>
      </c>
      <c r="H128" s="30">
        <f>H133</f>
        <v>2886.2450000000003</v>
      </c>
      <c r="I128" s="30">
        <f>I133</f>
        <v>1657.688</v>
      </c>
      <c r="J128" s="30">
        <f>J133</f>
        <v>810.955</v>
      </c>
      <c r="K128" s="30">
        <f>K133</f>
        <v>810.955</v>
      </c>
    </row>
    <row r="129" spans="1:11" ht="185.25" customHeight="1">
      <c r="A129" s="19"/>
      <c r="B129" s="12"/>
      <c r="C129" s="12"/>
      <c r="D129" s="12"/>
      <c r="E129" s="28" t="s">
        <v>28</v>
      </c>
      <c r="F129" s="24"/>
      <c r="G129" s="25"/>
      <c r="H129" s="25"/>
      <c r="I129" s="25"/>
      <c r="J129" s="27"/>
      <c r="K129" s="27"/>
    </row>
    <row r="130" spans="1:11" ht="23.25" customHeight="1">
      <c r="A130" s="19" t="s">
        <v>72</v>
      </c>
      <c r="B130" s="12" t="s">
        <v>73</v>
      </c>
      <c r="C130" s="12" t="s">
        <v>22</v>
      </c>
      <c r="D130" s="12" t="s">
        <v>71</v>
      </c>
      <c r="E130" s="21" t="s">
        <v>24</v>
      </c>
      <c r="F130" s="22">
        <f>F131+F132+F133+F134</f>
        <v>7390.156000000001</v>
      </c>
      <c r="G130" s="22">
        <f>G131+G132+G133+G134</f>
        <v>1224.313</v>
      </c>
      <c r="H130" s="22">
        <f>H131+H132+H133+H134</f>
        <v>2886.2450000000003</v>
      </c>
      <c r="I130" s="22">
        <f>I131+I132+I133+I134</f>
        <v>1657.688</v>
      </c>
      <c r="J130" s="22">
        <f>J131+J132+J133+J134</f>
        <v>810.955</v>
      </c>
      <c r="K130" s="22">
        <f>K131+K132+K133+K134</f>
        <v>810.955</v>
      </c>
    </row>
    <row r="131" spans="1:11" ht="23.25" customHeight="1">
      <c r="A131" s="19"/>
      <c r="B131" s="12"/>
      <c r="C131" s="12"/>
      <c r="D131" s="12"/>
      <c r="E131" s="23" t="s">
        <v>25</v>
      </c>
      <c r="F131" s="24"/>
      <c r="G131" s="25"/>
      <c r="H131" s="25"/>
      <c r="I131" s="25"/>
      <c r="J131" s="27"/>
      <c r="K131" s="27"/>
    </row>
    <row r="132" spans="1:11" ht="33.75" customHeight="1">
      <c r="A132" s="19"/>
      <c r="B132" s="12"/>
      <c r="C132" s="12"/>
      <c r="D132" s="12"/>
      <c r="E132" s="23" t="s">
        <v>26</v>
      </c>
      <c r="F132" s="24"/>
      <c r="G132" s="25"/>
      <c r="H132" s="25"/>
      <c r="I132" s="25"/>
      <c r="J132" s="27"/>
      <c r="K132" s="27"/>
    </row>
    <row r="133" spans="1:12" ht="23.25" customHeight="1">
      <c r="A133" s="19"/>
      <c r="B133" s="12"/>
      <c r="C133" s="12"/>
      <c r="D133" s="12"/>
      <c r="E133" s="23" t="s">
        <v>27</v>
      </c>
      <c r="F133" s="24">
        <f>G133+H133+I133+J133+K133</f>
        <v>7390.156000000001</v>
      </c>
      <c r="G133" s="30">
        <v>1224.313</v>
      </c>
      <c r="H133" s="30">
        <f>50.112+2275.233+300+260.9</f>
        <v>2886.2450000000003</v>
      </c>
      <c r="I133" s="30">
        <v>1657.688</v>
      </c>
      <c r="J133" s="30">
        <v>810.955</v>
      </c>
      <c r="K133" s="30">
        <v>810.955</v>
      </c>
      <c r="L133" s="27" t="s">
        <v>74</v>
      </c>
    </row>
    <row r="134" spans="1:11" ht="190.5" customHeight="1">
      <c r="A134" s="19"/>
      <c r="B134" s="12"/>
      <c r="C134" s="12"/>
      <c r="D134" s="12"/>
      <c r="E134" s="28" t="s">
        <v>28</v>
      </c>
      <c r="F134" s="40"/>
      <c r="G134" s="25"/>
      <c r="H134" s="26"/>
      <c r="I134" s="26"/>
      <c r="J134" s="27"/>
      <c r="K134" s="27"/>
    </row>
    <row r="135" spans="1:11" ht="23.25" customHeight="1">
      <c r="A135" s="19">
        <v>4</v>
      </c>
      <c r="B135" s="12" t="s">
        <v>75</v>
      </c>
      <c r="C135" s="12" t="s">
        <v>22</v>
      </c>
      <c r="D135" s="12" t="s">
        <v>23</v>
      </c>
      <c r="E135" s="21" t="s">
        <v>24</v>
      </c>
      <c r="F135" s="22">
        <f>F136+F137+F138</f>
        <v>1781611.6287099998</v>
      </c>
      <c r="G135" s="29">
        <f>SUM(G136:G139)</f>
        <v>420828.63894</v>
      </c>
      <c r="H135" s="29">
        <f>SUM(H136:H139)</f>
        <v>432059.66971</v>
      </c>
      <c r="I135" s="29">
        <f>SUM(I136:I139)</f>
        <v>305948.80864</v>
      </c>
      <c r="J135" s="29">
        <f>SUM(J136:J139)</f>
        <v>311285.78371</v>
      </c>
      <c r="K135" s="29">
        <f>SUM(K136:K139)</f>
        <v>311488.72771</v>
      </c>
    </row>
    <row r="136" spans="1:11" ht="23.25" customHeight="1">
      <c r="A136" s="19"/>
      <c r="B136" s="12"/>
      <c r="C136" s="12"/>
      <c r="D136" s="12"/>
      <c r="E136" s="23" t="s">
        <v>25</v>
      </c>
      <c r="F136" s="41">
        <f aca="true" t="shared" si="0" ref="F136:F138">G136+H136+I136+J136+K136</f>
        <v>90846.83343</v>
      </c>
      <c r="G136" s="41">
        <v>51392.92243</v>
      </c>
      <c r="H136" s="41">
        <f>H176+H186+H191+H201</f>
        <v>39453.911</v>
      </c>
      <c r="I136" s="41">
        <f>I176+I186+I191+I201</f>
        <v>0</v>
      </c>
      <c r="J136" s="41">
        <f>J176+J186+J191+J201</f>
        <v>0</v>
      </c>
      <c r="K136" s="41">
        <f>K176+K186+K191+K201</f>
        <v>0</v>
      </c>
    </row>
    <row r="137" spans="1:11" ht="29.25" customHeight="1">
      <c r="A137" s="19"/>
      <c r="B137" s="12"/>
      <c r="C137" s="12"/>
      <c r="D137" s="12"/>
      <c r="E137" s="23" t="s">
        <v>26</v>
      </c>
      <c r="F137" s="41">
        <f t="shared" si="0"/>
        <v>1690560.70428</v>
      </c>
      <c r="G137" s="41">
        <v>369258.00551</v>
      </c>
      <c r="H137" s="41">
        <f>H147+H152+H157+H162+H167+H172+H182+H197+H202</f>
        <v>392579.37870999996</v>
      </c>
      <c r="I137" s="41">
        <f>I147+I152+I157+I162+I167+I172+I182+I197+I202</f>
        <v>305948.80864</v>
      </c>
      <c r="J137" s="41">
        <f>J147+J152+J157+J162+J167+J172+J182+J197+J202</f>
        <v>311285.78371</v>
      </c>
      <c r="K137" s="41">
        <f>K147+K152+K157+K162+K167+K172+K182+K197+K202</f>
        <v>311488.72771</v>
      </c>
    </row>
    <row r="138" spans="1:11" ht="23.25" customHeight="1">
      <c r="A138" s="19"/>
      <c r="B138" s="12"/>
      <c r="C138" s="12"/>
      <c r="D138" s="12"/>
      <c r="E138" s="23" t="s">
        <v>27</v>
      </c>
      <c r="F138" s="41">
        <f t="shared" si="0"/>
        <v>204.091</v>
      </c>
      <c r="G138" s="41">
        <f>G148+G153+G158+G163+G173+G183+G198+G203+G168</f>
        <v>177.711</v>
      </c>
      <c r="H138" s="41">
        <f>H148+H153+H158+H163+H173+H183+H198+H203+H168</f>
        <v>26.38</v>
      </c>
      <c r="I138" s="41">
        <f>I148+I153+I158+I163+I173+I183+I198+I203+I168</f>
        <v>0</v>
      </c>
      <c r="J138" s="41">
        <f>J148+J153+J158+J163+J173+J183+J198+J203+J168</f>
        <v>0</v>
      </c>
      <c r="K138" s="41">
        <f>K148+K153+K158+K163+K173+K183+K198+K203+K168</f>
        <v>0</v>
      </c>
    </row>
    <row r="139" spans="1:11" ht="79.5" customHeight="1">
      <c r="A139" s="19"/>
      <c r="B139" s="12"/>
      <c r="C139" s="12"/>
      <c r="D139" s="12"/>
      <c r="E139" s="28" t="s">
        <v>28</v>
      </c>
      <c r="F139" s="24"/>
      <c r="G139" s="25"/>
      <c r="H139" s="26"/>
      <c r="I139" s="26"/>
      <c r="J139" s="26"/>
      <c r="K139" s="26"/>
    </row>
    <row r="140" spans="1:11" ht="23.25" customHeight="1">
      <c r="A140" s="19" t="s">
        <v>76</v>
      </c>
      <c r="B140" s="12" t="s">
        <v>77</v>
      </c>
      <c r="C140" s="12" t="s">
        <v>22</v>
      </c>
      <c r="D140" s="12" t="s">
        <v>23</v>
      </c>
      <c r="E140" s="21" t="s">
        <v>24</v>
      </c>
      <c r="F140" s="29">
        <f>F150+F145</f>
        <v>133576.653</v>
      </c>
      <c r="G140" s="29">
        <f>SUM(G141:G144)</f>
        <v>26226.994</v>
      </c>
      <c r="H140" s="29">
        <f>SUM(H141:H144)</f>
        <v>26075.663</v>
      </c>
      <c r="I140" s="29">
        <f>SUM(I141:I144)</f>
        <v>27091.332000000002</v>
      </c>
      <c r="J140" s="29">
        <f>SUM(J141:J144)</f>
        <v>27091.332000000002</v>
      </c>
      <c r="K140" s="29">
        <f>SUM(K141:K144)</f>
        <v>27091.332000000002</v>
      </c>
    </row>
    <row r="141" spans="1:11" ht="23.25" customHeight="1">
      <c r="A141" s="19"/>
      <c r="B141" s="12"/>
      <c r="C141" s="12"/>
      <c r="D141" s="12"/>
      <c r="E141" s="23" t="s">
        <v>25</v>
      </c>
      <c r="F141" s="22"/>
      <c r="G141" s="25"/>
      <c r="H141" s="25"/>
      <c r="I141" s="25"/>
      <c r="J141" s="27"/>
      <c r="K141" s="27"/>
    </row>
    <row r="142" spans="1:11" ht="33" customHeight="1">
      <c r="A142" s="19"/>
      <c r="B142" s="12"/>
      <c r="C142" s="12"/>
      <c r="D142" s="12"/>
      <c r="E142" s="23" t="s">
        <v>26</v>
      </c>
      <c r="F142" s="24">
        <f>G142+H142+I142+J142+K142</f>
        <v>133576.653</v>
      </c>
      <c r="G142" s="24">
        <f>G147+G150</f>
        <v>26226.994</v>
      </c>
      <c r="H142" s="24">
        <f>H147+H150</f>
        <v>26075.663</v>
      </c>
      <c r="I142" s="24">
        <f>I147+I152</f>
        <v>27091.332000000002</v>
      </c>
      <c r="J142" s="24">
        <f>J147+J152</f>
        <v>27091.332000000002</v>
      </c>
      <c r="K142" s="24">
        <f>K147+K152</f>
        <v>27091.332000000002</v>
      </c>
    </row>
    <row r="143" spans="1:11" ht="23.25" customHeight="1">
      <c r="A143" s="19"/>
      <c r="B143" s="12"/>
      <c r="C143" s="12"/>
      <c r="D143" s="12"/>
      <c r="E143" s="23" t="s">
        <v>27</v>
      </c>
      <c r="F143" s="22"/>
      <c r="G143" s="25"/>
      <c r="H143" s="25"/>
      <c r="I143" s="25"/>
      <c r="J143" s="27"/>
      <c r="K143" s="27"/>
    </row>
    <row r="144" spans="1:11" ht="73.5" customHeight="1">
      <c r="A144" s="19"/>
      <c r="B144" s="12"/>
      <c r="C144" s="12"/>
      <c r="D144" s="12"/>
      <c r="E144" s="28" t="s">
        <v>28</v>
      </c>
      <c r="F144" s="22"/>
      <c r="G144" s="25"/>
      <c r="H144" s="25"/>
      <c r="I144" s="25"/>
      <c r="J144" s="27"/>
      <c r="K144" s="27"/>
    </row>
    <row r="145" spans="1:11" ht="23.25" customHeight="1">
      <c r="A145" s="32" t="s">
        <v>78</v>
      </c>
      <c r="B145" s="12" t="s">
        <v>79</v>
      </c>
      <c r="C145" s="12" t="s">
        <v>22</v>
      </c>
      <c r="D145" s="12" t="s">
        <v>23</v>
      </c>
      <c r="E145" s="21" t="s">
        <v>24</v>
      </c>
      <c r="F145" s="29">
        <f>SUM(F146:F149)</f>
        <v>115976.13999999998</v>
      </c>
      <c r="G145" s="29">
        <f>SUM(G146:G149)</f>
        <v>22651.55</v>
      </c>
      <c r="H145" s="29">
        <f>SUM(H146:H149)</f>
        <v>22651.55</v>
      </c>
      <c r="I145" s="29">
        <f>SUM(I146:I149)</f>
        <v>23557.68</v>
      </c>
      <c r="J145" s="29">
        <f>SUM(J146:J149)</f>
        <v>23557.68</v>
      </c>
      <c r="K145" s="29">
        <f>SUM(K146:K149)</f>
        <v>23557.68</v>
      </c>
    </row>
    <row r="146" spans="1:11" ht="23.25" customHeight="1">
      <c r="A146" s="32"/>
      <c r="B146" s="12"/>
      <c r="C146" s="12"/>
      <c r="D146" s="12"/>
      <c r="E146" s="23" t="s">
        <v>25</v>
      </c>
      <c r="F146" s="22"/>
      <c r="G146" s="25"/>
      <c r="H146" s="25"/>
      <c r="I146" s="25"/>
      <c r="J146" s="27"/>
      <c r="K146" s="27"/>
    </row>
    <row r="147" spans="1:11" ht="35.25" customHeight="1">
      <c r="A147" s="32"/>
      <c r="B147" s="12"/>
      <c r="C147" s="12"/>
      <c r="D147" s="12"/>
      <c r="E147" s="23" t="s">
        <v>26</v>
      </c>
      <c r="F147" s="24">
        <f>G147+H147+I147+J147+K147</f>
        <v>115976.13999999998</v>
      </c>
      <c r="G147" s="30">
        <v>22651.55</v>
      </c>
      <c r="H147" s="30">
        <v>22651.55</v>
      </c>
      <c r="I147" s="30">
        <f>18041.956+51.5+5464.224</f>
        <v>23557.68</v>
      </c>
      <c r="J147" s="30">
        <f>18041.956+51.5+5464.224</f>
        <v>23557.68</v>
      </c>
      <c r="K147" s="30">
        <f>18041.956+51.5+5464.224</f>
        <v>23557.68</v>
      </c>
    </row>
    <row r="148" spans="1:11" ht="23.25" customHeight="1">
      <c r="A148" s="32"/>
      <c r="B148" s="12"/>
      <c r="C148" s="12"/>
      <c r="D148" s="12"/>
      <c r="E148" s="23" t="s">
        <v>27</v>
      </c>
      <c r="F148" s="22"/>
      <c r="G148" s="25"/>
      <c r="H148" s="26"/>
      <c r="I148" s="26"/>
      <c r="J148" s="27"/>
      <c r="K148" s="27"/>
    </row>
    <row r="149" spans="1:11" ht="73.5" customHeight="1">
      <c r="A149" s="32"/>
      <c r="B149" s="12"/>
      <c r="C149" s="12"/>
      <c r="D149" s="12"/>
      <c r="E149" s="28" t="s">
        <v>28</v>
      </c>
      <c r="F149" s="22"/>
      <c r="G149" s="25"/>
      <c r="H149" s="26"/>
      <c r="I149" s="26"/>
      <c r="J149" s="27"/>
      <c r="K149" s="27"/>
    </row>
    <row r="150" spans="1:11" ht="23.25" customHeight="1">
      <c r="A150" s="32" t="s">
        <v>80</v>
      </c>
      <c r="B150" s="12" t="s">
        <v>81</v>
      </c>
      <c r="C150" s="12" t="s">
        <v>22</v>
      </c>
      <c r="D150" s="12" t="s">
        <v>23</v>
      </c>
      <c r="E150" s="21" t="s">
        <v>24</v>
      </c>
      <c r="F150" s="22">
        <f>F152+F153</f>
        <v>17600.513</v>
      </c>
      <c r="G150" s="29">
        <f>SUM(G151:G154)</f>
        <v>3575.4440000000004</v>
      </c>
      <c r="H150" s="29">
        <f>SUM(H151:H154)</f>
        <v>3424.1130000000003</v>
      </c>
      <c r="I150" s="29">
        <f>SUM(I151:I154)</f>
        <v>3533.652</v>
      </c>
      <c r="J150" s="29">
        <f>SUM(J151:J154)</f>
        <v>3533.652</v>
      </c>
      <c r="K150" s="29">
        <f>SUM(K151:K154)</f>
        <v>3533.652</v>
      </c>
    </row>
    <row r="151" spans="1:11" ht="23.25" customHeight="1">
      <c r="A151" s="32"/>
      <c r="B151" s="12"/>
      <c r="C151" s="12"/>
      <c r="D151" s="12"/>
      <c r="E151" s="23" t="s">
        <v>25</v>
      </c>
      <c r="F151" s="22"/>
      <c r="G151" s="25"/>
      <c r="H151" s="25"/>
      <c r="I151" s="25"/>
      <c r="J151" s="27"/>
      <c r="K151" s="27"/>
    </row>
    <row r="152" spans="1:11" ht="29.25" customHeight="1">
      <c r="A152" s="32"/>
      <c r="B152" s="12"/>
      <c r="C152" s="12"/>
      <c r="D152" s="12"/>
      <c r="E152" s="23" t="s">
        <v>26</v>
      </c>
      <c r="F152" s="24">
        <f aca="true" t="shared" si="1" ref="F152:F153">G152+H152+I152+J152+K152</f>
        <v>17396.422</v>
      </c>
      <c r="G152" s="30">
        <v>3397.733</v>
      </c>
      <c r="H152" s="30">
        <v>3397.733</v>
      </c>
      <c r="I152" s="30">
        <f>3+97+175+845+410+93+52+204.152+59+134+13+60+19+2.5+30+167+335+316+68+260+191</f>
        <v>3533.652</v>
      </c>
      <c r="J152" s="30">
        <f>3+97+175+845+410+93+52+204.152+59+134+13+60+19+2.5+30+167+335+316+68+260+191</f>
        <v>3533.652</v>
      </c>
      <c r="K152" s="30">
        <f>3+97+175+845+410+93+52+204.152+59+134+13+60+19+2.5+30+167+335+316+68+260+191</f>
        <v>3533.652</v>
      </c>
    </row>
    <row r="153" spans="1:11" ht="23.25" customHeight="1">
      <c r="A153" s="32"/>
      <c r="B153" s="12"/>
      <c r="C153" s="12"/>
      <c r="D153" s="12"/>
      <c r="E153" s="23" t="s">
        <v>27</v>
      </c>
      <c r="F153" s="24">
        <f t="shared" si="1"/>
        <v>204.091</v>
      </c>
      <c r="G153" s="38">
        <v>177.711</v>
      </c>
      <c r="H153" s="38">
        <v>26.38</v>
      </c>
      <c r="I153" s="25"/>
      <c r="J153" s="27"/>
      <c r="K153" s="27"/>
    </row>
    <row r="154" spans="1:11" ht="66.75" customHeight="1">
      <c r="A154" s="32"/>
      <c r="B154" s="12"/>
      <c r="C154" s="12"/>
      <c r="D154" s="12"/>
      <c r="E154" s="28" t="s">
        <v>28</v>
      </c>
      <c r="F154" s="22"/>
      <c r="G154" s="25"/>
      <c r="H154" s="25"/>
      <c r="I154" s="25"/>
      <c r="J154" s="27"/>
      <c r="K154" s="27"/>
    </row>
    <row r="155" spans="1:11" ht="23.25" customHeight="1">
      <c r="A155" s="19" t="s">
        <v>82</v>
      </c>
      <c r="B155" s="12" t="s">
        <v>83</v>
      </c>
      <c r="C155" s="12" t="s">
        <v>22</v>
      </c>
      <c r="D155" s="12" t="s">
        <v>23</v>
      </c>
      <c r="E155" s="21" t="s">
        <v>24</v>
      </c>
      <c r="F155" s="29">
        <f>SUM(F156:F159)</f>
        <v>52751.373999999996</v>
      </c>
      <c r="G155" s="29">
        <f>SUM(G156:G159)</f>
        <v>9650.344</v>
      </c>
      <c r="H155" s="29">
        <f>SUM(H156:H159)</f>
        <v>9843.451000000001</v>
      </c>
      <c r="I155" s="29">
        <f>SUM(I156:I159)</f>
        <v>10602.147</v>
      </c>
      <c r="J155" s="29">
        <f>SUM(J156:J159)</f>
        <v>11111.048</v>
      </c>
      <c r="K155" s="29">
        <f>SUM(K156:K159)</f>
        <v>11544.384</v>
      </c>
    </row>
    <row r="156" spans="1:11" ht="23.25" customHeight="1">
      <c r="A156" s="19"/>
      <c r="B156" s="12"/>
      <c r="C156" s="12"/>
      <c r="D156" s="12"/>
      <c r="E156" s="23" t="s">
        <v>25</v>
      </c>
      <c r="F156" s="22"/>
      <c r="G156" s="25"/>
      <c r="H156" s="25"/>
      <c r="I156" s="25"/>
      <c r="J156" s="27"/>
      <c r="K156" s="27"/>
    </row>
    <row r="157" spans="1:11" ht="34.5" customHeight="1">
      <c r="A157" s="19"/>
      <c r="B157" s="12"/>
      <c r="C157" s="12"/>
      <c r="D157" s="12"/>
      <c r="E157" s="23" t="s">
        <v>26</v>
      </c>
      <c r="F157" s="24">
        <f>G157+H157+I157+J157+K157</f>
        <v>52751.373999999996</v>
      </c>
      <c r="G157" s="30">
        <v>9650.344</v>
      </c>
      <c r="H157" s="30">
        <f>9839.716+3.735</f>
        <v>9843.451000000001</v>
      </c>
      <c r="I157" s="30">
        <f>272.147+10330</f>
        <v>10602.147</v>
      </c>
      <c r="J157" s="30">
        <f>286.048+10825</f>
        <v>11111.048</v>
      </c>
      <c r="K157" s="30">
        <f>304.384+11240</f>
        <v>11544.384</v>
      </c>
    </row>
    <row r="158" spans="1:11" ht="23.25" customHeight="1">
      <c r="A158" s="19"/>
      <c r="B158" s="12"/>
      <c r="C158" s="12"/>
      <c r="D158" s="12"/>
      <c r="E158" s="23" t="s">
        <v>27</v>
      </c>
      <c r="F158" s="22"/>
      <c r="G158" s="25"/>
      <c r="H158" s="26"/>
      <c r="I158" s="26"/>
      <c r="J158" s="27"/>
      <c r="K158" s="27"/>
    </row>
    <row r="159" spans="1:11" ht="106.5" customHeight="1">
      <c r="A159" s="19"/>
      <c r="B159" s="12"/>
      <c r="C159" s="12"/>
      <c r="D159" s="12"/>
      <c r="E159" s="28" t="s">
        <v>28</v>
      </c>
      <c r="F159" s="22"/>
      <c r="G159" s="25"/>
      <c r="H159" s="26"/>
      <c r="I159" s="26"/>
      <c r="J159" s="27"/>
      <c r="K159" s="27"/>
    </row>
    <row r="160" spans="1:11" ht="23.25" customHeight="1">
      <c r="A160" s="19" t="s">
        <v>84</v>
      </c>
      <c r="B160" s="12" t="s">
        <v>85</v>
      </c>
      <c r="C160" s="12" t="s">
        <v>22</v>
      </c>
      <c r="D160" s="12" t="s">
        <v>23</v>
      </c>
      <c r="E160" s="21" t="s">
        <v>24</v>
      </c>
      <c r="F160" s="29">
        <f>SUM(F161:F164)</f>
        <v>757665.8998700001</v>
      </c>
      <c r="G160" s="29">
        <f>SUM(G161:G164)</f>
        <v>156947.77687</v>
      </c>
      <c r="H160" s="29">
        <f>SUM(H161:H164)</f>
        <v>167612.068</v>
      </c>
      <c r="I160" s="29">
        <f>SUM(I161:I164)</f>
        <v>144368.685</v>
      </c>
      <c r="J160" s="29">
        <f>SUM(J161:J164)</f>
        <v>144368.685</v>
      </c>
      <c r="K160" s="29">
        <f>SUM(K161:K164)</f>
        <v>144368.685</v>
      </c>
    </row>
    <row r="161" spans="1:11" ht="23.25" customHeight="1">
      <c r="A161" s="19"/>
      <c r="B161" s="12"/>
      <c r="C161" s="12"/>
      <c r="D161" s="12"/>
      <c r="E161" s="23" t="s">
        <v>25</v>
      </c>
      <c r="F161" s="22"/>
      <c r="G161" s="25"/>
      <c r="H161" s="26"/>
      <c r="I161" s="26"/>
      <c r="J161" s="27"/>
      <c r="K161" s="27"/>
    </row>
    <row r="162" spans="1:11" ht="28.5" customHeight="1">
      <c r="A162" s="19"/>
      <c r="B162" s="12"/>
      <c r="C162" s="12"/>
      <c r="D162" s="12"/>
      <c r="E162" s="23" t="s">
        <v>26</v>
      </c>
      <c r="F162" s="24">
        <f>G162+H162+I162+J162+K162</f>
        <v>757665.8998700001</v>
      </c>
      <c r="G162" s="30">
        <v>156947.77687</v>
      </c>
      <c r="H162" s="30">
        <v>167612.068</v>
      </c>
      <c r="I162" s="30">
        <v>144368.685</v>
      </c>
      <c r="J162" s="30">
        <v>144368.685</v>
      </c>
      <c r="K162" s="30">
        <v>144368.685</v>
      </c>
    </row>
    <row r="163" spans="1:11" ht="23.25" customHeight="1">
      <c r="A163" s="19"/>
      <c r="B163" s="12"/>
      <c r="C163" s="12"/>
      <c r="D163" s="12"/>
      <c r="E163" s="23" t="s">
        <v>27</v>
      </c>
      <c r="F163" s="22"/>
      <c r="G163" s="25"/>
      <c r="H163" s="26"/>
      <c r="I163" s="26"/>
      <c r="J163" s="27"/>
      <c r="K163" s="27"/>
    </row>
    <row r="164" spans="1:11" ht="77.25" customHeight="1">
      <c r="A164" s="19"/>
      <c r="B164" s="12"/>
      <c r="C164" s="12"/>
      <c r="D164" s="12"/>
      <c r="E164" s="28" t="s">
        <v>28</v>
      </c>
      <c r="F164" s="22"/>
      <c r="G164" s="25"/>
      <c r="H164" s="26"/>
      <c r="I164" s="26"/>
      <c r="J164" s="27"/>
      <c r="K164" s="27"/>
    </row>
    <row r="165" spans="1:11" ht="23.25" customHeight="1">
      <c r="A165" s="19" t="s">
        <v>86</v>
      </c>
      <c r="B165" s="12" t="s">
        <v>87</v>
      </c>
      <c r="C165" s="12" t="s">
        <v>22</v>
      </c>
      <c r="D165" s="12" t="s">
        <v>23</v>
      </c>
      <c r="E165" s="21" t="s">
        <v>24</v>
      </c>
      <c r="F165" s="29">
        <f>SUM(F166:F169)</f>
        <v>3268.6761500000002</v>
      </c>
      <c r="G165" s="29">
        <f>SUM(G166:G169)</f>
        <v>453.91715</v>
      </c>
      <c r="H165" s="29">
        <f>SUM(H166:H169)</f>
        <v>670.267</v>
      </c>
      <c r="I165" s="29">
        <f>SUM(I166:I169)</f>
        <v>798.676</v>
      </c>
      <c r="J165" s="29">
        <f>SUM(J166:J169)</f>
        <v>812.066</v>
      </c>
      <c r="K165" s="29">
        <f>SUM(K166:K169)</f>
        <v>533.75</v>
      </c>
    </row>
    <row r="166" spans="1:11" ht="23.25" customHeight="1">
      <c r="A166" s="19"/>
      <c r="B166" s="12"/>
      <c r="C166" s="12"/>
      <c r="D166" s="12"/>
      <c r="E166" s="23" t="s">
        <v>25</v>
      </c>
      <c r="F166" s="22"/>
      <c r="G166" s="25"/>
      <c r="H166" s="26"/>
      <c r="I166" s="26"/>
      <c r="J166" s="27"/>
      <c r="K166" s="27"/>
    </row>
    <row r="167" spans="1:11" ht="33" customHeight="1">
      <c r="A167" s="19"/>
      <c r="B167" s="12"/>
      <c r="C167" s="12"/>
      <c r="D167" s="12"/>
      <c r="E167" s="23" t="s">
        <v>26</v>
      </c>
      <c r="F167" s="24">
        <f>G167+H167+I167+J167+K167</f>
        <v>3268.6761500000002</v>
      </c>
      <c r="G167" s="30">
        <v>453.91715</v>
      </c>
      <c r="H167" s="30">
        <f>1332.814-662.547</f>
        <v>670.267</v>
      </c>
      <c r="I167" s="30">
        <v>798.676</v>
      </c>
      <c r="J167" s="30">
        <v>812.066</v>
      </c>
      <c r="K167" s="30">
        <v>533.75</v>
      </c>
    </row>
    <row r="168" spans="1:11" ht="23.25" customHeight="1">
      <c r="A168" s="19"/>
      <c r="B168" s="12"/>
      <c r="C168" s="12"/>
      <c r="D168" s="12"/>
      <c r="E168" s="23" t="s">
        <v>27</v>
      </c>
      <c r="F168" s="22"/>
      <c r="G168" s="25"/>
      <c r="H168" s="26"/>
      <c r="I168" s="26"/>
      <c r="J168" s="27"/>
      <c r="K168" s="27"/>
    </row>
    <row r="169" spans="1:11" ht="67.5" customHeight="1">
      <c r="A169" s="19"/>
      <c r="B169" s="12"/>
      <c r="C169" s="12"/>
      <c r="D169" s="12"/>
      <c r="E169" s="28" t="s">
        <v>28</v>
      </c>
      <c r="F169" s="22"/>
      <c r="G169" s="25"/>
      <c r="H169" s="26"/>
      <c r="I169" s="26"/>
      <c r="J169" s="27"/>
      <c r="K169" s="27"/>
    </row>
    <row r="170" spans="1:11" ht="23.25" customHeight="1">
      <c r="A170" s="19" t="s">
        <v>88</v>
      </c>
      <c r="B170" s="12" t="s">
        <v>89</v>
      </c>
      <c r="C170" s="12" t="s">
        <v>22</v>
      </c>
      <c r="D170" s="12" t="s">
        <v>23</v>
      </c>
      <c r="E170" s="21" t="s">
        <v>24</v>
      </c>
      <c r="F170" s="29">
        <f>SUM(F171:F174)</f>
        <v>5394.56742</v>
      </c>
      <c r="G170" s="29">
        <f>SUM(G171:G174)</f>
        <v>982.5577</v>
      </c>
      <c r="H170" s="29">
        <f>SUM(H171:H174)</f>
        <v>809.9397200000001</v>
      </c>
      <c r="I170" s="29">
        <f>SUM(I171:I174)</f>
        <v>1146.17</v>
      </c>
      <c r="J170" s="29">
        <f>SUM(J171:J174)</f>
        <v>1203.988</v>
      </c>
      <c r="K170" s="29">
        <f>SUM(K171:K174)</f>
        <v>1251.912</v>
      </c>
    </row>
    <row r="171" spans="1:11" ht="23.25" customHeight="1">
      <c r="A171" s="19"/>
      <c r="B171" s="12"/>
      <c r="C171" s="12"/>
      <c r="D171" s="12"/>
      <c r="E171" s="23" t="s">
        <v>25</v>
      </c>
      <c r="F171" s="22"/>
      <c r="G171" s="25"/>
      <c r="H171" s="26"/>
      <c r="I171" s="26"/>
      <c r="J171" s="27"/>
      <c r="K171" s="27"/>
    </row>
    <row r="172" spans="1:11" ht="33" customHeight="1">
      <c r="A172" s="19"/>
      <c r="B172" s="12"/>
      <c r="C172" s="12"/>
      <c r="D172" s="12"/>
      <c r="E172" s="23" t="s">
        <v>26</v>
      </c>
      <c r="F172" s="24">
        <f>G172+H172+I172+J172+K172</f>
        <v>5394.56742</v>
      </c>
      <c r="G172" s="30">
        <v>982.5577</v>
      </c>
      <c r="H172" s="30">
        <f>1023.562-213.62228</f>
        <v>809.9397200000001</v>
      </c>
      <c r="I172" s="30">
        <f>27.17+1014+105</f>
        <v>1146.17</v>
      </c>
      <c r="J172" s="30">
        <f>29.988+1064+110</f>
        <v>1203.988</v>
      </c>
      <c r="K172" s="30">
        <f>32.912+1104+115</f>
        <v>1251.912</v>
      </c>
    </row>
    <row r="173" spans="1:11" ht="23.25" customHeight="1">
      <c r="A173" s="19"/>
      <c r="B173" s="12"/>
      <c r="C173" s="12"/>
      <c r="D173" s="12"/>
      <c r="E173" s="23" t="s">
        <v>27</v>
      </c>
      <c r="F173" s="22"/>
      <c r="G173" s="25"/>
      <c r="H173" s="26"/>
      <c r="I173" s="26"/>
      <c r="J173" s="27"/>
      <c r="K173" s="27"/>
    </row>
    <row r="174" spans="1:11" ht="66" customHeight="1">
      <c r="A174" s="19"/>
      <c r="B174" s="12"/>
      <c r="C174" s="12"/>
      <c r="D174" s="12"/>
      <c r="E174" s="28" t="s">
        <v>28</v>
      </c>
      <c r="F174" s="22"/>
      <c r="G174" s="25"/>
      <c r="H174" s="26"/>
      <c r="I174" s="26"/>
      <c r="J174" s="27"/>
      <c r="K174" s="27"/>
    </row>
    <row r="175" spans="1:11" ht="23.25" customHeight="1">
      <c r="A175" s="19" t="s">
        <v>90</v>
      </c>
      <c r="B175" s="12" t="s">
        <v>91</v>
      </c>
      <c r="C175" s="12" t="s">
        <v>39</v>
      </c>
      <c r="D175" s="12" t="s">
        <v>23</v>
      </c>
      <c r="E175" s="42" t="s">
        <v>24</v>
      </c>
      <c r="F175" s="43">
        <f>SUM(F176:F179)</f>
        <v>71584.967</v>
      </c>
      <c r="G175" s="43">
        <f>SUM(G176:G179)</f>
        <v>41020.323</v>
      </c>
      <c r="H175" s="43">
        <f>SUM(H176:H179)</f>
        <v>30564.644</v>
      </c>
      <c r="I175" s="43">
        <f>SUM(I176:I179)</f>
        <v>0</v>
      </c>
      <c r="J175" s="43">
        <f>SUM(J176:J179)</f>
        <v>0</v>
      </c>
      <c r="K175" s="43">
        <f>SUM(K176:K179)</f>
        <v>0</v>
      </c>
    </row>
    <row r="176" spans="1:11" ht="23.25" customHeight="1">
      <c r="A176" s="19"/>
      <c r="B176" s="12"/>
      <c r="C176" s="12"/>
      <c r="D176" s="12"/>
      <c r="E176" s="23" t="s">
        <v>25</v>
      </c>
      <c r="F176" s="24">
        <f>G176+H176+I176+J176+K176</f>
        <v>71584.967</v>
      </c>
      <c r="G176" s="30">
        <v>41020.323</v>
      </c>
      <c r="H176" s="30">
        <f>48118.922-24646.277+7091.999</f>
        <v>30564.644</v>
      </c>
      <c r="I176" s="30">
        <f>48118.922-48118.922</f>
        <v>0</v>
      </c>
      <c r="J176" s="30">
        <f>48118.922-48118.922</f>
        <v>0</v>
      </c>
      <c r="K176" s="30">
        <v>0</v>
      </c>
    </row>
    <row r="177" spans="1:11" ht="31.5" customHeight="1">
      <c r="A177" s="19"/>
      <c r="B177" s="12"/>
      <c r="C177" s="12"/>
      <c r="D177" s="12"/>
      <c r="E177" s="23" t="s">
        <v>26</v>
      </c>
      <c r="F177" s="30"/>
      <c r="G177" s="25"/>
      <c r="H177" s="25"/>
      <c r="I177" s="25"/>
      <c r="J177" s="27"/>
      <c r="K177" s="27"/>
    </row>
    <row r="178" spans="1:11" ht="23.25" customHeight="1">
      <c r="A178" s="19"/>
      <c r="B178" s="12"/>
      <c r="C178" s="12"/>
      <c r="D178" s="12"/>
      <c r="E178" s="23" t="s">
        <v>27</v>
      </c>
      <c r="F178" s="30"/>
      <c r="G178" s="25"/>
      <c r="H178" s="25"/>
      <c r="I178" s="25"/>
      <c r="J178" s="27"/>
      <c r="K178" s="27"/>
    </row>
    <row r="179" spans="1:11" ht="57" customHeight="1">
      <c r="A179" s="19"/>
      <c r="B179" s="12"/>
      <c r="C179" s="12"/>
      <c r="D179" s="12"/>
      <c r="E179" s="28" t="s">
        <v>28</v>
      </c>
      <c r="F179" s="30"/>
      <c r="G179" s="25"/>
      <c r="H179" s="25"/>
      <c r="I179" s="25"/>
      <c r="J179" s="27"/>
      <c r="K179" s="27"/>
    </row>
    <row r="180" spans="1:11" ht="23.25" customHeight="1">
      <c r="A180" s="19" t="s">
        <v>92</v>
      </c>
      <c r="B180" s="12" t="s">
        <v>93</v>
      </c>
      <c r="C180" s="12" t="s">
        <v>22</v>
      </c>
      <c r="D180" s="12" t="s">
        <v>23</v>
      </c>
      <c r="E180" s="21" t="s">
        <v>24</v>
      </c>
      <c r="F180" s="29">
        <f>SUM(F181:F184)</f>
        <v>610629.0340600001</v>
      </c>
      <c r="G180" s="29">
        <f>SUM(G181:G184)</f>
        <v>102312.881</v>
      </c>
      <c r="H180" s="29">
        <f>SUM(H181:H184)</f>
        <v>132977.025</v>
      </c>
      <c r="I180" s="29">
        <f>SUM(I181:I184)</f>
        <v>121941.79864</v>
      </c>
      <c r="J180" s="29">
        <f>SUM(J181:J184)</f>
        <v>126698.66471000001</v>
      </c>
      <c r="K180" s="29">
        <f>SUM(K181:K184)</f>
        <v>126698.66471000001</v>
      </c>
    </row>
    <row r="181" spans="1:11" ht="23.25" customHeight="1">
      <c r="A181" s="19"/>
      <c r="B181" s="12"/>
      <c r="C181" s="12"/>
      <c r="D181" s="12"/>
      <c r="E181" s="23" t="s">
        <v>25</v>
      </c>
      <c r="F181" s="30"/>
      <c r="G181" s="25"/>
      <c r="H181" s="26"/>
      <c r="I181" s="26"/>
      <c r="J181" s="27"/>
      <c r="K181" s="27"/>
    </row>
    <row r="182" spans="1:11" ht="28.5" customHeight="1">
      <c r="A182" s="19"/>
      <c r="B182" s="12"/>
      <c r="C182" s="12"/>
      <c r="D182" s="12"/>
      <c r="E182" s="23" t="s">
        <v>26</v>
      </c>
      <c r="F182" s="24">
        <f>G182+H182+I182+J182+K182</f>
        <v>610629.0340600001</v>
      </c>
      <c r="G182" s="30">
        <v>102312.881</v>
      </c>
      <c r="H182" s="30">
        <f>126633.054+4583.447+1760.524</f>
        <v>132977.025</v>
      </c>
      <c r="I182" s="30">
        <f>51069.22527+70872.57337</f>
        <v>121941.79864</v>
      </c>
      <c r="J182" s="30">
        <f>53061.40078+73637.26393</f>
        <v>126698.66471000001</v>
      </c>
      <c r="K182" s="30">
        <f>53061.40078+73637.26393</f>
        <v>126698.66471000001</v>
      </c>
    </row>
    <row r="183" spans="1:11" ht="23.25" customHeight="1">
      <c r="A183" s="19"/>
      <c r="B183" s="12"/>
      <c r="C183" s="12"/>
      <c r="D183" s="12"/>
      <c r="E183" s="23" t="s">
        <v>27</v>
      </c>
      <c r="F183" s="30"/>
      <c r="G183" s="25"/>
      <c r="H183" s="26"/>
      <c r="I183" s="26"/>
      <c r="J183" s="27"/>
      <c r="K183" s="27"/>
    </row>
    <row r="184" spans="1:11" ht="67.5" customHeight="1">
      <c r="A184" s="19"/>
      <c r="B184" s="12"/>
      <c r="C184" s="12"/>
      <c r="D184" s="12"/>
      <c r="E184" s="28" t="s">
        <v>28</v>
      </c>
      <c r="F184" s="30"/>
      <c r="G184" s="25"/>
      <c r="H184" s="26"/>
      <c r="I184" s="26"/>
      <c r="J184" s="27"/>
      <c r="K184" s="27"/>
    </row>
    <row r="185" spans="1:11" ht="23.25" customHeight="1">
      <c r="A185" s="19" t="s">
        <v>94</v>
      </c>
      <c r="B185" s="12" t="s">
        <v>95</v>
      </c>
      <c r="C185" s="12" t="s">
        <v>16</v>
      </c>
      <c r="D185" s="12" t="s">
        <v>23</v>
      </c>
      <c r="E185" s="21" t="s">
        <v>24</v>
      </c>
      <c r="F185" s="29">
        <f>SUM(F186:F189)</f>
        <v>541.528</v>
      </c>
      <c r="G185" s="29">
        <f>SUM(G186:G189)</f>
        <v>541.528</v>
      </c>
      <c r="H185" s="29">
        <f>SUM(H186:H189)</f>
        <v>0</v>
      </c>
      <c r="I185" s="29">
        <f>SUM(I186:I189)</f>
        <v>0</v>
      </c>
      <c r="J185" s="29">
        <f>SUM(J186:J189)</f>
        <v>0</v>
      </c>
      <c r="K185" s="29">
        <f>SUM(K186:K189)</f>
        <v>0</v>
      </c>
    </row>
    <row r="186" spans="1:11" ht="23.25" customHeight="1">
      <c r="A186" s="19"/>
      <c r="B186" s="12"/>
      <c r="C186" s="12"/>
      <c r="D186" s="12"/>
      <c r="E186" s="23" t="s">
        <v>25</v>
      </c>
      <c r="F186" s="24">
        <f>G186+H186+I186+J186+K186</f>
        <v>541.528</v>
      </c>
      <c r="G186" s="30">
        <v>541.528</v>
      </c>
      <c r="H186" s="30">
        <f>1039.491-1039.491</f>
        <v>0</v>
      </c>
      <c r="I186" s="30">
        <f>1081.07-1081.07</f>
        <v>0</v>
      </c>
      <c r="J186" s="30">
        <f>1124.312-1124.312</f>
        <v>0</v>
      </c>
      <c r="K186" s="30">
        <v>0</v>
      </c>
    </row>
    <row r="187" spans="1:11" ht="28.5" customHeight="1">
      <c r="A187" s="19"/>
      <c r="B187" s="12"/>
      <c r="C187" s="12"/>
      <c r="D187" s="12"/>
      <c r="E187" s="23" t="s">
        <v>26</v>
      </c>
      <c r="F187" s="30"/>
      <c r="G187" s="25"/>
      <c r="H187" s="26"/>
      <c r="I187" s="26"/>
      <c r="J187" s="27"/>
      <c r="K187" s="27"/>
    </row>
    <row r="188" spans="1:11" ht="23.25" customHeight="1">
      <c r="A188" s="19"/>
      <c r="B188" s="12"/>
      <c r="C188" s="12"/>
      <c r="D188" s="12"/>
      <c r="E188" s="23" t="s">
        <v>27</v>
      </c>
      <c r="F188" s="30"/>
      <c r="G188" s="25"/>
      <c r="H188" s="26"/>
      <c r="I188" s="26"/>
      <c r="J188" s="27"/>
      <c r="K188" s="27"/>
    </row>
    <row r="189" spans="1:11" ht="70.5" customHeight="1">
      <c r="A189" s="19"/>
      <c r="B189" s="12"/>
      <c r="C189" s="12"/>
      <c r="D189" s="12"/>
      <c r="E189" s="28" t="s">
        <v>28</v>
      </c>
      <c r="F189" s="30"/>
      <c r="G189" s="25"/>
      <c r="H189" s="26"/>
      <c r="I189" s="26"/>
      <c r="J189" s="27"/>
      <c r="K189" s="27"/>
    </row>
    <row r="190" spans="1:11" ht="23.25" customHeight="1">
      <c r="A190" s="19" t="s">
        <v>96</v>
      </c>
      <c r="B190" s="12" t="s">
        <v>97</v>
      </c>
      <c r="C190" s="12" t="s">
        <v>39</v>
      </c>
      <c r="D190" s="12" t="s">
        <v>23</v>
      </c>
      <c r="E190" s="21" t="s">
        <v>24</v>
      </c>
      <c r="F190" s="29">
        <f>SUM(F191:F194)</f>
        <v>17549.35798</v>
      </c>
      <c r="G190" s="29">
        <f>SUM(G191:G194)</f>
        <v>8660.09098</v>
      </c>
      <c r="H190" s="29">
        <f>SUM(H191:H194)</f>
        <v>8889.267</v>
      </c>
      <c r="I190" s="29">
        <f>SUM(I191:I194)</f>
        <v>0</v>
      </c>
      <c r="J190" s="29">
        <f>SUM(J191:J194)</f>
        <v>0</v>
      </c>
      <c r="K190" s="29">
        <f>SUM(K191:K194)</f>
        <v>0</v>
      </c>
    </row>
    <row r="191" spans="1:11" ht="23.25" customHeight="1">
      <c r="A191" s="19"/>
      <c r="B191" s="12"/>
      <c r="C191" s="12"/>
      <c r="D191" s="12"/>
      <c r="E191" s="23" t="s">
        <v>25</v>
      </c>
      <c r="F191" s="24">
        <f>G191+H191+I191+J191+K191</f>
        <v>17549.35798</v>
      </c>
      <c r="G191" s="30">
        <v>8660.09098</v>
      </c>
      <c r="H191" s="30">
        <f>8962.545-73.278</f>
        <v>8889.267</v>
      </c>
      <c r="I191" s="30">
        <v>0</v>
      </c>
      <c r="J191" s="30">
        <v>0</v>
      </c>
      <c r="K191" s="30">
        <v>0</v>
      </c>
    </row>
    <row r="192" spans="1:11" ht="30" customHeight="1">
      <c r="A192" s="19"/>
      <c r="B192" s="12"/>
      <c r="C192" s="12"/>
      <c r="D192" s="12"/>
      <c r="E192" s="23" t="s">
        <v>26</v>
      </c>
      <c r="F192" s="30"/>
      <c r="G192" s="25"/>
      <c r="H192" s="26"/>
      <c r="I192" s="26"/>
      <c r="J192" s="27"/>
      <c r="K192" s="27"/>
    </row>
    <row r="193" spans="1:11" ht="23.25" customHeight="1">
      <c r="A193" s="19"/>
      <c r="B193" s="12"/>
      <c r="C193" s="12"/>
      <c r="D193" s="12"/>
      <c r="E193" s="23" t="s">
        <v>27</v>
      </c>
      <c r="F193" s="30"/>
      <c r="G193" s="25"/>
      <c r="H193" s="26"/>
      <c r="I193" s="26"/>
      <c r="J193" s="27"/>
      <c r="K193" s="27"/>
    </row>
    <row r="194" spans="1:11" ht="79.5" customHeight="1">
      <c r="A194" s="19"/>
      <c r="B194" s="12"/>
      <c r="C194" s="12"/>
      <c r="D194" s="12"/>
      <c r="E194" s="28" t="s">
        <v>28</v>
      </c>
      <c r="F194" s="30"/>
      <c r="G194" s="25"/>
      <c r="H194" s="26"/>
      <c r="I194" s="26"/>
      <c r="J194" s="27"/>
      <c r="K194" s="27"/>
    </row>
    <row r="195" spans="1:11" ht="23.25" customHeight="1">
      <c r="A195" s="19" t="s">
        <v>98</v>
      </c>
      <c r="B195" s="12" t="s">
        <v>99</v>
      </c>
      <c r="C195" s="12" t="s">
        <v>39</v>
      </c>
      <c r="D195" s="12" t="s">
        <v>23</v>
      </c>
      <c r="E195" s="21" t="s">
        <v>24</v>
      </c>
      <c r="F195" s="29">
        <f>SUM(F196:F199)</f>
        <v>124719.105</v>
      </c>
      <c r="G195" s="29">
        <f>SUM(G196:G199)</f>
        <v>70403.362</v>
      </c>
      <c r="H195" s="29">
        <f>SUM(H196:H199)</f>
        <v>54315.743</v>
      </c>
      <c r="I195" s="29">
        <f>SUM(I196:I199)</f>
        <v>0</v>
      </c>
      <c r="J195" s="29">
        <f>SUM(J196:J199)</f>
        <v>0</v>
      </c>
      <c r="K195" s="29">
        <f>SUM(K196:K199)</f>
        <v>0</v>
      </c>
    </row>
    <row r="196" spans="1:11" ht="23.25" customHeight="1">
      <c r="A196" s="19"/>
      <c r="B196" s="12"/>
      <c r="C196" s="12"/>
      <c r="D196" s="12"/>
      <c r="E196" s="23" t="s">
        <v>25</v>
      </c>
      <c r="F196" s="30"/>
      <c r="G196" s="25"/>
      <c r="H196" s="26"/>
      <c r="I196" s="26"/>
      <c r="J196" s="27"/>
      <c r="K196" s="27"/>
    </row>
    <row r="197" spans="1:11" ht="29.25" customHeight="1">
      <c r="A197" s="19"/>
      <c r="B197" s="12"/>
      <c r="C197" s="12"/>
      <c r="D197" s="12"/>
      <c r="E197" s="23" t="s">
        <v>26</v>
      </c>
      <c r="F197" s="24">
        <f>G197+H197+I197+J197+K197</f>
        <v>124719.105</v>
      </c>
      <c r="G197" s="30">
        <v>70403.362</v>
      </c>
      <c r="H197" s="30">
        <f>67325.116-33662.558+17435.544+3217.641</f>
        <v>54315.743</v>
      </c>
      <c r="I197" s="30">
        <f>67325.116-67325.116</f>
        <v>0</v>
      </c>
      <c r="J197" s="30">
        <f>67325.116-67325.116</f>
        <v>0</v>
      </c>
      <c r="K197" s="30">
        <v>0</v>
      </c>
    </row>
    <row r="198" spans="1:11" ht="23.25" customHeight="1">
      <c r="A198" s="19"/>
      <c r="B198" s="12"/>
      <c r="C198" s="12"/>
      <c r="D198" s="12"/>
      <c r="E198" s="23" t="s">
        <v>27</v>
      </c>
      <c r="F198" s="30"/>
      <c r="G198" s="25"/>
      <c r="H198" s="26"/>
      <c r="I198" s="26"/>
      <c r="J198" s="27"/>
      <c r="K198" s="27"/>
    </row>
    <row r="199" spans="1:11" ht="76.5" customHeight="1">
      <c r="A199" s="19"/>
      <c r="B199" s="12"/>
      <c r="C199" s="12"/>
      <c r="D199" s="12"/>
      <c r="E199" s="28" t="s">
        <v>28</v>
      </c>
      <c r="F199" s="30"/>
      <c r="G199" s="25"/>
      <c r="H199" s="26"/>
      <c r="I199" s="26"/>
      <c r="J199" s="27"/>
      <c r="K199" s="27"/>
    </row>
    <row r="200" spans="1:11" ht="23.25" customHeight="1">
      <c r="A200" s="19" t="s">
        <v>100</v>
      </c>
      <c r="B200" s="12" t="s">
        <v>101</v>
      </c>
      <c r="C200" s="12" t="s">
        <v>39</v>
      </c>
      <c r="D200" s="12" t="s">
        <v>23</v>
      </c>
      <c r="E200" s="21" t="s">
        <v>24</v>
      </c>
      <c r="F200" s="29">
        <f>SUM(F201:F204)</f>
        <v>3930.46623</v>
      </c>
      <c r="G200" s="29">
        <f>SUM(G201:G204)</f>
        <v>3628.86424</v>
      </c>
      <c r="H200" s="29">
        <f>SUM(H201:H204)</f>
        <v>301.60199</v>
      </c>
      <c r="I200" s="29">
        <f>SUM(I201:I204)</f>
        <v>0</v>
      </c>
      <c r="J200" s="29">
        <f>SUM(J201:J204)</f>
        <v>0</v>
      </c>
      <c r="K200" s="29">
        <f>SUM(K201:K204)</f>
        <v>0</v>
      </c>
    </row>
    <row r="201" spans="1:11" ht="23.25" customHeight="1">
      <c r="A201" s="19"/>
      <c r="B201" s="12"/>
      <c r="C201" s="12"/>
      <c r="D201" s="12"/>
      <c r="E201" s="23" t="s">
        <v>25</v>
      </c>
      <c r="F201" s="24">
        <f aca="true" t="shared" si="2" ref="F201:F202">G201+H201+I201+J201+K201</f>
        <v>1170.98045</v>
      </c>
      <c r="G201" s="30">
        <v>1170.98045</v>
      </c>
      <c r="H201" s="33">
        <v>0</v>
      </c>
      <c r="I201" s="30">
        <v>0</v>
      </c>
      <c r="J201" s="30">
        <v>0</v>
      </c>
      <c r="K201" s="30">
        <v>0</v>
      </c>
    </row>
    <row r="202" spans="1:11" ht="29.25" customHeight="1">
      <c r="A202" s="19"/>
      <c r="B202" s="12"/>
      <c r="C202" s="12"/>
      <c r="D202" s="12"/>
      <c r="E202" s="23" t="s">
        <v>26</v>
      </c>
      <c r="F202" s="24">
        <f t="shared" si="2"/>
        <v>2759.48578</v>
      </c>
      <c r="G202" s="30">
        <v>2457.88379</v>
      </c>
      <c r="H202" s="30">
        <f>346.993-45.39101</f>
        <v>301.60199</v>
      </c>
      <c r="I202" s="30">
        <v>0</v>
      </c>
      <c r="J202" s="30">
        <v>0</v>
      </c>
      <c r="K202" s="30">
        <v>0</v>
      </c>
    </row>
    <row r="203" spans="1:11" ht="23.25" customHeight="1">
      <c r="A203" s="19"/>
      <c r="B203" s="12"/>
      <c r="C203" s="12"/>
      <c r="D203" s="12"/>
      <c r="E203" s="23" t="s">
        <v>27</v>
      </c>
      <c r="F203" s="30"/>
      <c r="G203" s="25"/>
      <c r="H203" s="26"/>
      <c r="I203" s="26"/>
      <c r="J203" s="27"/>
      <c r="K203" s="27"/>
    </row>
    <row r="204" spans="1:11" ht="76.5" customHeight="1">
      <c r="A204" s="19"/>
      <c r="B204" s="12"/>
      <c r="C204" s="12"/>
      <c r="D204" s="12"/>
      <c r="E204" s="28" t="s">
        <v>28</v>
      </c>
      <c r="F204" s="30"/>
      <c r="G204" s="25"/>
      <c r="H204" s="26"/>
      <c r="I204" s="26"/>
      <c r="J204" s="27"/>
      <c r="K204" s="27"/>
    </row>
    <row r="205" spans="1:11" ht="23.25" customHeight="1">
      <c r="A205" s="44"/>
      <c r="B205" s="45" t="s">
        <v>102</v>
      </c>
      <c r="C205" s="19"/>
      <c r="D205" s="19"/>
      <c r="E205" s="46" t="s">
        <v>24</v>
      </c>
      <c r="F205" s="36">
        <f>F206+F207+F208+F209</f>
        <v>1813580.3358500001</v>
      </c>
      <c r="G205" s="36">
        <f>G206+G207+G208+G209</f>
        <v>426799.18607999996</v>
      </c>
      <c r="H205" s="36">
        <f>H206+H207+H208+H209</f>
        <v>440027.46171</v>
      </c>
      <c r="I205" s="36">
        <f>I206+I207+I208+I209</f>
        <v>312798.91964</v>
      </c>
      <c r="J205" s="36">
        <f>J206+J207+J208+J209</f>
        <v>317289.16171</v>
      </c>
      <c r="K205" s="36">
        <f>K206+K207+K208+K209</f>
        <v>317492.10571000003</v>
      </c>
    </row>
    <row r="206" spans="1:11" ht="23.25" customHeight="1">
      <c r="A206" s="44"/>
      <c r="B206" s="19"/>
      <c r="C206" s="19"/>
      <c r="D206" s="19"/>
      <c r="E206" s="23" t="s">
        <v>25</v>
      </c>
      <c r="F206" s="36">
        <f>F176+F186+F191+F201</f>
        <v>90846.83343000001</v>
      </c>
      <c r="G206" s="36">
        <f aca="true" t="shared" si="3" ref="G206:G207">G136</f>
        <v>51392.92243</v>
      </c>
      <c r="H206" s="36">
        <f aca="true" t="shared" si="4" ref="H206:H207">H136</f>
        <v>39453.911</v>
      </c>
      <c r="I206" s="36">
        <f aca="true" t="shared" si="5" ref="I206:I207">I136</f>
        <v>0</v>
      </c>
      <c r="J206" s="36">
        <f aca="true" t="shared" si="6" ref="J206:J207">J136</f>
        <v>0</v>
      </c>
      <c r="K206" s="36">
        <f aca="true" t="shared" si="7" ref="K206:K207">K136</f>
        <v>0</v>
      </c>
    </row>
    <row r="207" spans="1:11" ht="23.25" customHeight="1">
      <c r="A207" s="44"/>
      <c r="B207" s="19"/>
      <c r="C207" s="19"/>
      <c r="D207" s="19"/>
      <c r="E207" s="23" t="s">
        <v>26</v>
      </c>
      <c r="F207" s="36">
        <f>F157+F162+F167+F172+F182+F197+F202+F147+F152</f>
        <v>1690560.70428</v>
      </c>
      <c r="G207" s="36">
        <f t="shared" si="3"/>
        <v>369258.00551</v>
      </c>
      <c r="H207" s="36">
        <f t="shared" si="4"/>
        <v>392579.37870999996</v>
      </c>
      <c r="I207" s="36">
        <f t="shared" si="5"/>
        <v>305948.80864</v>
      </c>
      <c r="J207" s="36">
        <f t="shared" si="6"/>
        <v>311285.78371</v>
      </c>
      <c r="K207" s="36">
        <f t="shared" si="7"/>
        <v>311488.72771</v>
      </c>
    </row>
    <row r="208" spans="1:11" ht="23.25" customHeight="1">
      <c r="A208" s="44"/>
      <c r="B208" s="19"/>
      <c r="C208" s="19"/>
      <c r="D208" s="19"/>
      <c r="E208" s="23" t="s">
        <v>27</v>
      </c>
      <c r="F208" s="36">
        <f>F28+F33+F38+F43+F48+F53+F68+F73+F78+F83+F88+F93+F98+F103+F123+F133+F153+F105</f>
        <v>32172.798140000006</v>
      </c>
      <c r="G208" s="36">
        <f>G20+G120+G125+G153</f>
        <v>6148.25814</v>
      </c>
      <c r="H208" s="36">
        <f>H20+H120+H125+H138</f>
        <v>7994.172</v>
      </c>
      <c r="I208" s="36">
        <f>I20+I120+I125</f>
        <v>6850.111</v>
      </c>
      <c r="J208" s="36">
        <f>J20+J120+J125</f>
        <v>6003.378000000001</v>
      </c>
      <c r="K208" s="36">
        <f>K20+K120+K125</f>
        <v>6003.378000000001</v>
      </c>
    </row>
    <row r="209" spans="1:11" ht="23.25" customHeight="1">
      <c r="A209" s="44"/>
      <c r="B209" s="19"/>
      <c r="C209" s="19"/>
      <c r="D209" s="19"/>
      <c r="E209" s="28" t="s">
        <v>28</v>
      </c>
      <c r="F209" s="47"/>
      <c r="G209" s="25"/>
      <c r="H209" s="26"/>
      <c r="I209" s="26"/>
      <c r="J209" s="27"/>
      <c r="K209" s="27"/>
    </row>
    <row r="210" ht="6" customHeight="1"/>
  </sheetData>
  <sheetProtection selectLockedCells="1" selectUnlockedCells="1"/>
  <mergeCells count="164">
    <mergeCell ref="I9:J9"/>
    <mergeCell ref="I10:J10"/>
    <mergeCell ref="I11:J11"/>
    <mergeCell ref="A14:K14"/>
    <mergeCell ref="A16:A18"/>
    <mergeCell ref="B16:B18"/>
    <mergeCell ref="C16:C18"/>
    <mergeCell ref="D16:D18"/>
    <mergeCell ref="E16:E18"/>
    <mergeCell ref="F16:F18"/>
    <mergeCell ref="G16:J16"/>
    <mergeCell ref="G17:G18"/>
    <mergeCell ref="H17:H18"/>
    <mergeCell ref="I17:I18"/>
    <mergeCell ref="J17:J18"/>
    <mergeCell ref="K17:K18"/>
    <mergeCell ref="A20:A24"/>
    <mergeCell ref="B20:B24"/>
    <mergeCell ref="C20:C24"/>
    <mergeCell ref="D20:D24"/>
    <mergeCell ref="A25:A29"/>
    <mergeCell ref="B25:B29"/>
    <mergeCell ref="C25:C29"/>
    <mergeCell ref="D25:D29"/>
    <mergeCell ref="A30:A34"/>
    <mergeCell ref="B30:B34"/>
    <mergeCell ref="C30:C34"/>
    <mergeCell ref="D30:D34"/>
    <mergeCell ref="A35:A39"/>
    <mergeCell ref="B35:B39"/>
    <mergeCell ref="C35:C39"/>
    <mergeCell ref="D35:D39"/>
    <mergeCell ref="A40:A44"/>
    <mergeCell ref="B40:B44"/>
    <mergeCell ref="C40:C44"/>
    <mergeCell ref="D40:D44"/>
    <mergeCell ref="A45:A49"/>
    <mergeCell ref="B45:B49"/>
    <mergeCell ref="C45:C49"/>
    <mergeCell ref="D45:D49"/>
    <mergeCell ref="A50:A54"/>
    <mergeCell ref="B50:B54"/>
    <mergeCell ref="C50:C54"/>
    <mergeCell ref="D50:D54"/>
    <mergeCell ref="A55:A59"/>
    <mergeCell ref="B55:B59"/>
    <mergeCell ref="C55:C59"/>
    <mergeCell ref="D55:D59"/>
    <mergeCell ref="A60:A64"/>
    <mergeCell ref="B60:B64"/>
    <mergeCell ref="C60:C64"/>
    <mergeCell ref="D60:D64"/>
    <mergeCell ref="A65:A69"/>
    <mergeCell ref="B65:B69"/>
    <mergeCell ref="C65:C69"/>
    <mergeCell ref="D65:D69"/>
    <mergeCell ref="A70:A74"/>
    <mergeCell ref="B70:B74"/>
    <mergeCell ref="C70:C74"/>
    <mergeCell ref="D70:D74"/>
    <mergeCell ref="A75:A79"/>
    <mergeCell ref="B75:B79"/>
    <mergeCell ref="C75:C79"/>
    <mergeCell ref="D75:D79"/>
    <mergeCell ref="A80:A84"/>
    <mergeCell ref="B80:B84"/>
    <mergeCell ref="C80:C84"/>
    <mergeCell ref="D80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19"/>
    <mergeCell ref="B115:B119"/>
    <mergeCell ref="C115:C119"/>
    <mergeCell ref="D115:D119"/>
    <mergeCell ref="A120:A124"/>
    <mergeCell ref="B120:B124"/>
    <mergeCell ref="C120:C124"/>
    <mergeCell ref="D120:D124"/>
    <mergeCell ref="A125:A129"/>
    <mergeCell ref="B125:B129"/>
    <mergeCell ref="C125:C129"/>
    <mergeCell ref="D125:D129"/>
    <mergeCell ref="A130:A134"/>
    <mergeCell ref="B130:B134"/>
    <mergeCell ref="C130:C134"/>
    <mergeCell ref="D130:D134"/>
    <mergeCell ref="A135:A139"/>
    <mergeCell ref="B135:B139"/>
    <mergeCell ref="C135:C139"/>
    <mergeCell ref="D135:D139"/>
    <mergeCell ref="A140:A144"/>
    <mergeCell ref="B140:B144"/>
    <mergeCell ref="C140:C144"/>
    <mergeCell ref="D140:D144"/>
    <mergeCell ref="A145:A149"/>
    <mergeCell ref="B145:B149"/>
    <mergeCell ref="C145:C149"/>
    <mergeCell ref="D145:D149"/>
    <mergeCell ref="A150:A154"/>
    <mergeCell ref="B150:B154"/>
    <mergeCell ref="C150:C154"/>
    <mergeCell ref="D150:D154"/>
    <mergeCell ref="A155:A159"/>
    <mergeCell ref="B155:B159"/>
    <mergeCell ref="C155:C159"/>
    <mergeCell ref="D155:D159"/>
    <mergeCell ref="A160:A164"/>
    <mergeCell ref="B160:B164"/>
    <mergeCell ref="C160:C164"/>
    <mergeCell ref="D160:D164"/>
    <mergeCell ref="A165:A169"/>
    <mergeCell ref="B165:B169"/>
    <mergeCell ref="C165:C169"/>
    <mergeCell ref="D165:D169"/>
    <mergeCell ref="A170:A174"/>
    <mergeCell ref="B170:B174"/>
    <mergeCell ref="C170:C174"/>
    <mergeCell ref="D170:D174"/>
    <mergeCell ref="A175:A179"/>
    <mergeCell ref="B175:B179"/>
    <mergeCell ref="C175:C179"/>
    <mergeCell ref="D175:D179"/>
    <mergeCell ref="A180:A184"/>
    <mergeCell ref="B180:B184"/>
    <mergeCell ref="C180:C184"/>
    <mergeCell ref="D180:D184"/>
    <mergeCell ref="A185:A189"/>
    <mergeCell ref="B185:B189"/>
    <mergeCell ref="C185:C189"/>
    <mergeCell ref="D185:D189"/>
    <mergeCell ref="A190:A194"/>
    <mergeCell ref="B190:B194"/>
    <mergeCell ref="C190:C194"/>
    <mergeCell ref="D190:D194"/>
    <mergeCell ref="A195:A199"/>
    <mergeCell ref="B195:B199"/>
    <mergeCell ref="C195:C199"/>
    <mergeCell ref="D195:D199"/>
    <mergeCell ref="A200:A204"/>
    <mergeCell ref="B200:B204"/>
    <mergeCell ref="C200:C204"/>
    <mergeCell ref="D200:D204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9" max="255" man="1"/>
    <brk id="74" max="255" man="1"/>
    <brk id="134" max="255" man="1"/>
    <brk id="184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2022-09-13T09:56:01Z</cp:lastPrinted>
  <dcterms:created xsi:type="dcterms:W3CDTF">2017-08-22T08:53:23Z</dcterms:created>
  <dcterms:modified xsi:type="dcterms:W3CDTF">2022-09-13T10:01:47Z</dcterms:modified>
  <cp:category/>
  <cp:version/>
  <cp:contentType/>
  <cp:contentStatus/>
  <cp:revision>435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